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embeddings/oleObject7.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03532733170\Desktop\"/>
    </mc:Choice>
  </mc:AlternateContent>
  <bookViews>
    <workbookView xWindow="0" yWindow="0" windowWidth="28800" windowHeight="11835" firstSheet="5" activeTab="5"/>
  </bookViews>
  <sheets>
    <sheet name="ORÇAMENTO" sheetId="1" state="hidden" r:id="rId1"/>
    <sheet name="CRONOGRAMA" sheetId="4" state="hidden" r:id="rId2"/>
    <sheet name="MEMORIA DE CALCULO" sheetId="7" state="hidden" r:id="rId3"/>
    <sheet name="COTAÇÃO" sheetId="2" state="hidden" r:id="rId4"/>
    <sheet name="COMPOSIÇÃO" sheetId="3" state="hidden" r:id="rId5"/>
    <sheet name="BDI" sheetId="6" r:id="rId6"/>
  </sheets>
  <definedNames>
    <definedName name="_xlnm.Print_Area" localSheetId="5">BDI!$A$1:$J$45</definedName>
    <definedName name="_xlnm.Print_Area" localSheetId="4">COMPOSIÇÃO!$A$1:$H$185</definedName>
    <definedName name="_xlnm.Print_Area" localSheetId="1">CRONOGRAMA!$A$1:$L$38</definedName>
    <definedName name="_xlnm.Print_Area" localSheetId="2">'MEMORIA DE CALCULO'!$A$1:$H$329</definedName>
    <definedName name="_xlnm.Print_Area" localSheetId="0">ORÇAMENTO!$A$1:$H$334</definedName>
    <definedName name="Print_Area" localSheetId="5">BDI!$A$1:$J$45</definedName>
    <definedName name="_xlnm.Print_Titles" localSheetId="4">COMPOSIÇÃO!$1:$7</definedName>
    <definedName name="_xlnm.Print_Titles" localSheetId="2">'MEMORIA DE CALCULO'!$1:$10</definedName>
    <definedName name="_xlnm.Print_Titles" localSheetId="0">ORÇAMENTO!$1:$11</definedName>
  </definedNames>
  <calcPr calcId="152511"/>
</workbook>
</file>

<file path=xl/calcChain.xml><?xml version="1.0" encoding="utf-8"?>
<calcChain xmlns="http://schemas.openxmlformats.org/spreadsheetml/2006/main">
  <c r="F156" i="7" l="1"/>
  <c r="F135" i="7" l="1"/>
  <c r="F134" i="7"/>
  <c r="C36" i="6" l="1"/>
  <c r="B35" i="6"/>
  <c r="C34" i="6"/>
  <c r="C33" i="6"/>
  <c r="C32" i="6"/>
  <c r="C31" i="6"/>
  <c r="D30" i="6"/>
  <c r="C30" i="6"/>
  <c r="C24" i="4"/>
  <c r="G148" i="3" l="1"/>
  <c r="G175" i="3"/>
  <c r="G169" i="3"/>
  <c r="G163" i="3"/>
  <c r="G156" i="3"/>
  <c r="G59" i="3"/>
  <c r="G42" i="3"/>
  <c r="G49" i="3"/>
  <c r="G35" i="3"/>
  <c r="G25" i="3"/>
  <c r="H203" i="1"/>
  <c r="G77" i="3"/>
  <c r="G131" i="3"/>
  <c r="G31" i="2"/>
  <c r="G126" i="3"/>
  <c r="G127" i="3"/>
  <c r="G128" i="3"/>
  <c r="G129" i="3"/>
  <c r="G130" i="3"/>
  <c r="F74" i="3" l="1"/>
  <c r="F75" i="3"/>
  <c r="F76" i="3"/>
  <c r="G287" i="1" l="1"/>
  <c r="G283" i="1"/>
  <c r="G281" i="1"/>
  <c r="G279" i="1"/>
  <c r="G276" i="1"/>
  <c r="G247" i="1"/>
  <c r="G244" i="1"/>
  <c r="G239" i="1"/>
  <c r="G164" i="1"/>
  <c r="G163" i="1"/>
  <c r="G92" i="1"/>
  <c r="G76" i="1"/>
  <c r="G64" i="1"/>
  <c r="G25" i="2"/>
  <c r="G24" i="2"/>
  <c r="G23" i="2"/>
  <c r="G22" i="2"/>
  <c r="G18" i="2"/>
  <c r="G17" i="2"/>
  <c r="G19" i="2" s="1"/>
  <c r="G16" i="2"/>
  <c r="G13" i="2"/>
  <c r="G12" i="2"/>
  <c r="G11" i="2"/>
  <c r="G10" i="2"/>
  <c r="E121" i="3" l="1"/>
  <c r="G121" i="3" s="1"/>
  <c r="E120" i="3"/>
  <c r="G120" i="3" s="1"/>
  <c r="E119" i="3"/>
  <c r="G119" i="3" s="1"/>
  <c r="G118" i="3"/>
  <c r="G117" i="3"/>
  <c r="G116" i="3"/>
  <c r="G115" i="3"/>
  <c r="G114" i="3"/>
  <c r="G113" i="3"/>
  <c r="G112" i="3"/>
  <c r="G111" i="3"/>
  <c r="G110" i="3"/>
  <c r="G109" i="3"/>
  <c r="G108" i="3"/>
  <c r="E107" i="3"/>
  <c r="G107" i="3" s="1"/>
  <c r="E106" i="3"/>
  <c r="G106" i="3" s="1"/>
  <c r="E105" i="3"/>
  <c r="G105" i="3" s="1"/>
  <c r="E104" i="3"/>
  <c r="G104" i="3" s="1"/>
  <c r="E103" i="3"/>
  <c r="G103" i="3" s="1"/>
  <c r="E102" i="3"/>
  <c r="G102" i="3" s="1"/>
  <c r="E101" i="3"/>
  <c r="G101" i="3" s="1"/>
  <c r="E100" i="3"/>
  <c r="G100" i="3" s="1"/>
  <c r="E99" i="3"/>
  <c r="G99" i="3" s="1"/>
  <c r="G139" i="3"/>
  <c r="G138" i="3"/>
  <c r="G137" i="3"/>
  <c r="G136" i="3"/>
  <c r="G135" i="3"/>
  <c r="G134" i="3"/>
  <c r="E130" i="3"/>
  <c r="E127" i="3"/>
  <c r="G125" i="3"/>
  <c r="G95" i="3"/>
  <c r="G94" i="3"/>
  <c r="G93" i="3"/>
  <c r="G92" i="3"/>
  <c r="G91" i="3"/>
  <c r="G90" i="3"/>
  <c r="G89" i="3"/>
  <c r="G88" i="3"/>
  <c r="G87" i="3"/>
  <c r="G86" i="3"/>
  <c r="G85" i="3"/>
  <c r="G84" i="3"/>
  <c r="G83" i="3"/>
  <c r="G82" i="3"/>
  <c r="G81" i="3"/>
  <c r="G80" i="3"/>
  <c r="G96" i="3" s="1"/>
  <c r="G76" i="3"/>
  <c r="G75" i="3"/>
  <c r="G74" i="3"/>
  <c r="G73" i="3"/>
  <c r="G72" i="3"/>
  <c r="G41" i="3"/>
  <c r="G40" i="3"/>
  <c r="G39" i="3"/>
  <c r="G38" i="3"/>
  <c r="G34" i="3"/>
  <c r="E33" i="3"/>
  <c r="G33" i="3" s="1"/>
  <c r="E32" i="3"/>
  <c r="G32" i="3" s="1"/>
  <c r="E31" i="3"/>
  <c r="G31" i="3" s="1"/>
  <c r="G30" i="3"/>
  <c r="G29" i="3"/>
  <c r="E28" i="3"/>
  <c r="G28" i="3" s="1"/>
  <c r="G24" i="3"/>
  <c r="G23" i="3"/>
  <c r="G22" i="3"/>
  <c r="G21" i="3"/>
  <c r="G20" i="3"/>
  <c r="G16" i="3"/>
  <c r="G15" i="3"/>
  <c r="G14" i="3"/>
  <c r="G13" i="3"/>
  <c r="G12" i="3"/>
  <c r="G11" i="3"/>
  <c r="G10" i="3"/>
  <c r="G147" i="3"/>
  <c r="G146" i="3"/>
  <c r="G145" i="3"/>
  <c r="G144" i="3"/>
  <c r="G143" i="3"/>
  <c r="G168" i="3"/>
  <c r="G167" i="3"/>
  <c r="G166" i="3"/>
  <c r="G160" i="3"/>
  <c r="G161" i="3"/>
  <c r="G162" i="3"/>
  <c r="G159" i="3"/>
  <c r="G152" i="3"/>
  <c r="G153" i="3"/>
  <c r="G154" i="3"/>
  <c r="G155" i="3"/>
  <c r="G151" i="3"/>
  <c r="G140" i="3" l="1"/>
  <c r="G122" i="3"/>
  <c r="G17" i="3"/>
  <c r="G171" i="1" l="1"/>
  <c r="G217" i="1"/>
  <c r="G174" i="3"/>
  <c r="G173" i="3"/>
  <c r="G172" i="3"/>
  <c r="F40" i="2"/>
  <c r="F35" i="2"/>
  <c r="F36" i="2"/>
  <c r="G37" i="2"/>
  <c r="F34" i="2"/>
  <c r="F30" i="2"/>
  <c r="F29" i="2"/>
  <c r="F28" i="2"/>
  <c r="G292" i="1" l="1"/>
  <c r="G289" i="1"/>
  <c r="G294" i="1"/>
  <c r="H294" i="1" s="1"/>
  <c r="G300" i="1"/>
  <c r="G301" i="1"/>
  <c r="G43" i="2"/>
  <c r="H23" i="1" l="1"/>
  <c r="H24" i="1"/>
  <c r="H29" i="1"/>
  <c r="H31" i="1"/>
  <c r="H32" i="1"/>
  <c r="H34" i="1"/>
  <c r="H35" i="1"/>
  <c r="H37" i="1"/>
  <c r="H39" i="1"/>
  <c r="H40" i="1"/>
  <c r="H41" i="1"/>
  <c r="H43" i="1"/>
  <c r="H44" i="1"/>
  <c r="H45" i="1"/>
  <c r="H46" i="1"/>
  <c r="H47" i="1"/>
  <c r="H49" i="1"/>
  <c r="H51" i="1"/>
  <c r="H56" i="1"/>
  <c r="H57" i="1"/>
  <c r="H60" i="1"/>
  <c r="H62" i="1"/>
  <c r="H64" i="1"/>
  <c r="H65" i="1"/>
  <c r="H68" i="1"/>
  <c r="H69" i="1"/>
  <c r="H70" i="1"/>
  <c r="H73" i="1"/>
  <c r="H74" i="1"/>
  <c r="H76" i="1"/>
  <c r="H79" i="1"/>
  <c r="H80" i="1"/>
  <c r="H81" i="1"/>
  <c r="H82" i="1"/>
  <c r="H83" i="1"/>
  <c r="H85" i="1"/>
  <c r="H86" i="1"/>
  <c r="H88" i="1"/>
  <c r="H89" i="1"/>
  <c r="H90" i="1"/>
  <c r="H91" i="1"/>
  <c r="H92" i="1"/>
  <c r="H96" i="1"/>
  <c r="H97" i="1"/>
  <c r="H98" i="1"/>
  <c r="H100" i="1"/>
  <c r="H102" i="1"/>
  <c r="H103" i="1"/>
  <c r="H104" i="1"/>
  <c r="H105" i="1"/>
  <c r="H106" i="1"/>
  <c r="H107" i="1"/>
  <c r="H108" i="1"/>
  <c r="H109" i="1"/>
  <c r="H110" i="1"/>
  <c r="H111" i="1"/>
  <c r="H112" i="1"/>
  <c r="H113" i="1"/>
  <c r="H114" i="1"/>
  <c r="H115" i="1"/>
  <c r="H116" i="1"/>
  <c r="H117" i="1"/>
  <c r="H118" i="1"/>
  <c r="H119" i="1"/>
  <c r="H121" i="1"/>
  <c r="H122" i="1"/>
  <c r="H123" i="1"/>
  <c r="H124" i="1"/>
  <c r="H125" i="1"/>
  <c r="H126" i="1"/>
  <c r="H127" i="1"/>
  <c r="H128" i="1"/>
  <c r="H130" i="1"/>
  <c r="H131" i="1"/>
  <c r="H132" i="1"/>
  <c r="H133" i="1"/>
  <c r="H134" i="1"/>
  <c r="H135" i="1"/>
  <c r="H136" i="1"/>
  <c r="H139" i="1"/>
  <c r="H140" i="1"/>
  <c r="H141" i="1"/>
  <c r="H142" i="1"/>
  <c r="H144" i="1"/>
  <c r="H146" i="1"/>
  <c r="H147" i="1"/>
  <c r="H148" i="1"/>
  <c r="H150" i="1"/>
  <c r="H151" i="1"/>
  <c r="H153" i="1"/>
  <c r="H157" i="1"/>
  <c r="H159" i="1"/>
  <c r="H162" i="1"/>
  <c r="H163" i="1"/>
  <c r="H164" i="1"/>
  <c r="H166" i="1"/>
  <c r="H167" i="1"/>
  <c r="H168" i="1"/>
  <c r="H169" i="1"/>
  <c r="H170" i="1"/>
  <c r="H171" i="1"/>
  <c r="H173" i="1"/>
  <c r="H174" i="1"/>
  <c r="H175" i="1"/>
  <c r="H176" i="1"/>
  <c r="H177" i="1"/>
  <c r="H178" i="1"/>
  <c r="H180" i="1"/>
  <c r="H181" i="1"/>
  <c r="H182" i="1"/>
  <c r="H183" i="1"/>
  <c r="H184" i="1"/>
  <c r="H185" i="1"/>
  <c r="H186" i="1"/>
  <c r="H187" i="1"/>
  <c r="H189" i="1"/>
  <c r="H190" i="1"/>
  <c r="H191" i="1"/>
  <c r="H192" i="1"/>
  <c r="H193" i="1"/>
  <c r="H194" i="1"/>
  <c r="H195" i="1"/>
  <c r="H196" i="1"/>
  <c r="H197" i="1"/>
  <c r="H198" i="1"/>
  <c r="H200" i="1"/>
  <c r="H201" i="1"/>
  <c r="H202" i="1"/>
  <c r="H204" i="1"/>
  <c r="H205" i="1"/>
  <c r="H206" i="1"/>
  <c r="H207" i="1"/>
  <c r="H208" i="1"/>
  <c r="H209" i="1"/>
  <c r="H211" i="1"/>
  <c r="H212" i="1"/>
  <c r="H213" i="1"/>
  <c r="H214" i="1"/>
  <c r="H215" i="1"/>
  <c r="H216" i="1"/>
  <c r="H217" i="1"/>
  <c r="H218" i="1"/>
  <c r="H220" i="1"/>
  <c r="H221" i="1"/>
  <c r="H222" i="1"/>
  <c r="H223" i="1"/>
  <c r="H224" i="1"/>
  <c r="H225" i="1"/>
  <c r="H226" i="1"/>
  <c r="H228" i="1"/>
  <c r="H229" i="1"/>
  <c r="H230" i="1"/>
  <c r="H231" i="1"/>
  <c r="H232" i="1"/>
  <c r="H233" i="1"/>
  <c r="H234" i="1"/>
  <c r="H235" i="1"/>
  <c r="H236" i="1"/>
  <c r="H237" i="1"/>
  <c r="H239" i="1"/>
  <c r="H242" i="1"/>
  <c r="H243" i="1"/>
  <c r="H244" i="1"/>
  <c r="H245" i="1"/>
  <c r="H247" i="1"/>
  <c r="H248" i="1"/>
  <c r="H249" i="1"/>
  <c r="H252" i="1"/>
  <c r="H253" i="1"/>
  <c r="H255" i="1"/>
  <c r="H256" i="1"/>
  <c r="H257" i="1"/>
  <c r="H259" i="1"/>
  <c r="H260" i="1"/>
  <c r="H262" i="1"/>
  <c r="H263" i="1"/>
  <c r="H266" i="1"/>
  <c r="H267" i="1"/>
  <c r="H268" i="1"/>
  <c r="H269" i="1"/>
  <c r="H271" i="1"/>
  <c r="H272" i="1"/>
  <c r="H274" i="1"/>
  <c r="H276" i="1"/>
  <c r="H279" i="1"/>
  <c r="H281" i="1"/>
  <c r="H283" i="1"/>
  <c r="H285" i="1"/>
  <c r="H287" i="1"/>
  <c r="H288" i="1"/>
  <c r="H289" i="1"/>
  <c r="H290" i="1"/>
  <c r="H291" i="1"/>
  <c r="H292" i="1"/>
  <c r="H293" i="1"/>
  <c r="H296" i="1"/>
  <c r="H297" i="1"/>
  <c r="H298" i="1"/>
  <c r="H299" i="1"/>
  <c r="H300" i="1"/>
  <c r="H301" i="1"/>
  <c r="H302" i="1"/>
  <c r="H305" i="1"/>
  <c r="H306" i="1"/>
  <c r="H307" i="1"/>
  <c r="H308" i="1"/>
  <c r="H310" i="1"/>
  <c r="H311" i="1"/>
  <c r="H313" i="1"/>
  <c r="H314" i="1"/>
  <c r="H318" i="1"/>
  <c r="H319" i="1"/>
  <c r="H320" i="1"/>
  <c r="H14" i="1"/>
  <c r="H19" i="1"/>
  <c r="H20" i="1"/>
  <c r="H21" i="1"/>
  <c r="H13" i="1"/>
  <c r="H15" i="1" l="1"/>
  <c r="D13" i="4" s="1"/>
  <c r="H52" i="1"/>
  <c r="D17" i="4" s="1"/>
  <c r="H321" i="1"/>
  <c r="D21" i="4" s="1"/>
  <c r="H25" i="1"/>
  <c r="D15" i="4" s="1"/>
  <c r="G28" i="2"/>
  <c r="G275" i="1"/>
  <c r="H275" i="1" s="1"/>
  <c r="H315" i="1" s="1"/>
  <c r="D19" i="4" s="1"/>
  <c r="L21" i="4" l="1"/>
  <c r="F21" i="4"/>
  <c r="J21" i="4"/>
  <c r="H21" i="4"/>
  <c r="F13" i="4"/>
  <c r="J13" i="4" s="1"/>
  <c r="H13" i="4"/>
  <c r="L13" i="4" s="1"/>
  <c r="L19" i="4"/>
  <c r="F19" i="4"/>
  <c r="H19" i="4"/>
  <c r="J19" i="4"/>
  <c r="H15" i="4"/>
  <c r="L15" i="4"/>
  <c r="J15" i="4"/>
  <c r="F15" i="4"/>
  <c r="H322" i="1"/>
  <c r="H324" i="1" s="1"/>
  <c r="F17" i="4"/>
  <c r="H17" i="4"/>
  <c r="L17" i="4"/>
  <c r="D23" i="4"/>
  <c r="C19" i="4" s="1"/>
  <c r="J17" i="4"/>
  <c r="H23" i="4" l="1"/>
  <c r="G23" i="4" s="1"/>
  <c r="F23" i="4"/>
  <c r="E23" i="4" s="1"/>
  <c r="E26" i="4" s="1"/>
  <c r="J23" i="4"/>
  <c r="I23" i="4" s="1"/>
  <c r="L23" i="4"/>
  <c r="L25" i="4" s="1"/>
  <c r="C21" i="4"/>
  <c r="C13" i="4"/>
  <c r="C15" i="4"/>
  <c r="C17" i="4"/>
  <c r="H326" i="1"/>
  <c r="F25" i="4"/>
  <c r="C23" i="4"/>
  <c r="C25" i="4"/>
  <c r="J25" i="4" l="1"/>
  <c r="I28" i="4" s="1"/>
  <c r="H25" i="4"/>
  <c r="G28" i="4" s="1"/>
  <c r="G26" i="4"/>
  <c r="I26" i="4" s="1"/>
  <c r="K23" i="4"/>
  <c r="K28" i="4"/>
  <c r="F26" i="4"/>
  <c r="E28" i="4"/>
  <c r="K26" i="4" l="1"/>
  <c r="H26" i="4"/>
  <c r="J26" i="4" s="1"/>
  <c r="L26" i="4" s="1"/>
</calcChain>
</file>

<file path=xl/sharedStrings.xml><?xml version="1.0" encoding="utf-8"?>
<sst xmlns="http://schemas.openxmlformats.org/spreadsheetml/2006/main" count="3306" uniqueCount="1379">
  <si>
    <t>CAPINA E LIMPEZA MANUAL DE TERRENO</t>
  </si>
  <si>
    <t>91785</t>
  </si>
  <si>
    <t>91786</t>
  </si>
  <si>
    <t>3.7.1</t>
  </si>
  <si>
    <t>91788</t>
  </si>
  <si>
    <t>72253</t>
  </si>
  <si>
    <t>72254</t>
  </si>
  <si>
    <t>TRANSPORTE COM CAMINHÃO BASCULANTE DE 10 M3, EM VIA URBANA PAVIMENTADA (UNIDADE: TONXKM). AF_04/2016</t>
  </si>
  <si>
    <t>RETIRADA DE APARELHOS SANITARIOS</t>
  </si>
  <si>
    <t>QUADRO DE DISTRIBUICAO DE ENERGIA DE EMBUTIR, EM CHAPA METALICA, PARA 32 DISJUNTORES TERMOMAGNETICOS MONOPOLARES, COM BARRAMENTO TRIFASICO E NEUTRO, FORNECIMENTO E INSTALACAO</t>
  </si>
  <si>
    <t>TUBO DE AÇO GALVANIZADO COM COSTURA, CLASSE MÉDIA, DN 65 (2 1/2"), CONEXÃO ROSQUEADA, INSTALADO EM REDE DE ALIMENTAÇÃO PARA HIDRANTE - FORNECIMENTO E INSTALAÇÃO. AF_12/2015</t>
  </si>
  <si>
    <t>83447</t>
  </si>
  <si>
    <t>83448</t>
  </si>
  <si>
    <t>TUBO DE AÇO GALVANIZADO COM COSTURA, CLASSE MÉDIA, DN 80 (3"), CONEXÃO ROSQUEADA, INSTALADO EM REDE DE ALIMENTAÇÃO PARA HIDRANTE - FORNECIMENTO E INSTALAÇÃO. AF_12/2015</t>
  </si>
  <si>
    <t>72110</t>
  </si>
  <si>
    <t>TELHAMENTO COM TELHA DE AÇO/ALUMÍNIO E = 0,5 MM, COM ATÉ 2 ÁGUAS, INCLUSO IÇAMENTO. AF_06/2016</t>
  </si>
  <si>
    <t>CAIXA OCTOGONAL 3" X 3", PVC, INSTALADA EM LAJE - FORNECIMENTO E INSTALAÇÃO. AF_12/2015</t>
  </si>
  <si>
    <t>1.1</t>
  </si>
  <si>
    <t>1.2</t>
  </si>
  <si>
    <t>91792</t>
  </si>
  <si>
    <t>4.9.1</t>
  </si>
  <si>
    <t>91793</t>
  </si>
  <si>
    <t>4.9.2</t>
  </si>
  <si>
    <t>72119</t>
  </si>
  <si>
    <t>91794</t>
  </si>
  <si>
    <t>4.9.3</t>
  </si>
  <si>
    <t>91795</t>
  </si>
  <si>
    <t>4.9.4</t>
  </si>
  <si>
    <t>4.9.5</t>
  </si>
  <si>
    <t>4.9.6</t>
  </si>
  <si>
    <t>94789</t>
  </si>
  <si>
    <t>4.9.7</t>
  </si>
  <si>
    <t>4.6.1.1</t>
  </si>
  <si>
    <t>4.6.1.2</t>
  </si>
  <si>
    <t>4.6.1.3</t>
  </si>
  <si>
    <t>PORTAS</t>
  </si>
  <si>
    <t>4.6.1.4</t>
  </si>
  <si>
    <t>4.6.1.5</t>
  </si>
  <si>
    <t>CABO DE COBRE FLEXÍVEL ISOLADO, 10 MM², ANTI-CHAMA 0,6/1,0 KV, PARA DISTRIBUIÇÃO - FORNECIMENTO E INSTALAÇÃO. AF_12/2015</t>
  </si>
  <si>
    <t>68054</t>
  </si>
  <si>
    <t>LUMINARIA GLOBO VIDRO LEITOSO/PLAFONIER/BOCAL/LAMPADA FLUORESCENTE 20W</t>
  </si>
  <si>
    <t>1</t>
  </si>
  <si>
    <t>PINTURA DE TETO</t>
  </si>
  <si>
    <t>2</t>
  </si>
  <si>
    <t>3</t>
  </si>
  <si>
    <t>4</t>
  </si>
  <si>
    <t>5</t>
  </si>
  <si>
    <t>PLACA DE OBRA EM CHAPA DE ACO GALVANIZADO</t>
  </si>
  <si>
    <t>94792</t>
  </si>
  <si>
    <t>LAVATÓRIO LOUÇA BRANCA COM COLUNA, *44 X 35,5* CM, PADRÃO POPULAR, INCLUSO SIFÃO FLEXÍVEL EM PVC, VÁLVULA E ENGATE FLEXÍVEL 30CM EM PLÁSTICO E COM TORNEIRA CROMADA PADRÃO POPULAR - FORNECIMENTO E INSTALAÇÃO. AF_12/2013</t>
  </si>
  <si>
    <t>94794</t>
  </si>
  <si>
    <t>4.1.1</t>
  </si>
  <si>
    <t>4.7.3.1</t>
  </si>
  <si>
    <t>CABO DE COBRE FLEXÍVEL ISOLADO, 95 MM², ANTI-CHAMA 0,6/1,0 KV, PARA DISTRIBUIÇÃO - FORNECIMENTO E INSTALAÇÃO. AF_12/2015</t>
  </si>
  <si>
    <t>4.1.2</t>
  </si>
  <si>
    <t>4.7.3.2</t>
  </si>
  <si>
    <t>4.7.3.3</t>
  </si>
  <si>
    <t>4.7.3.4</t>
  </si>
  <si>
    <t>GRAUTE FGK=25 MPA; TRAÇO 1:1,2:1,5 (CIMENTO/ AREIA GROSSA/ BRITA 0/ ADITIVO) - PREPARO MECÂNICO COM BETONEIRA 400 L. AF_02/2015</t>
  </si>
  <si>
    <t>4.7.3.5</t>
  </si>
  <si>
    <t>H</t>
  </si>
  <si>
    <t>4.7.3.6</t>
  </si>
  <si>
    <t>ARGAMASSA INDUSTRIALIZADA PARA CHAPISCO COLANTE, PREPARO MANUAL. AF_06/2014</t>
  </si>
  <si>
    <t>M</t>
  </si>
  <si>
    <t>4.14.1</t>
  </si>
  <si>
    <t>4.14.2</t>
  </si>
  <si>
    <t>4.14.3</t>
  </si>
  <si>
    <t>REMOCAO DE FIACAO ELETRICA</t>
  </si>
  <si>
    <t>(COMPOSIÇÃO REPRESENTATIVA) DO SERVIÇO DE INSTALAÇÃO TUBOS DE PVC, SOLDÁVEL, ÁGUA FRIA, DN 32 MM (INSTALADO EM RAMAL, SUB-RAMAL, RAMAL DE DISTRIBUIÇÃO OU PRUMADA), INCLUSIVE CONEXÕES, CORTES E FIXAÇÕES, PARA PRÉDIOS. AF_10/2015</t>
  </si>
  <si>
    <t>68069</t>
  </si>
  <si>
    <t>94656</t>
  </si>
  <si>
    <t>ADAPTADOR COM FLANGES LIVRES, PVC, SOLDÁVEL LONGO, DN 75 MM X 2 1/2 , INSTALADO EM RESERVAÇÃO DE ÁGUA DE EDIFICAÇÃO QUE POSSUA RESERVATÓRIO DE FIBRA/FIBROCIMENTO   FORNECIMENTO E INSTALAÇÃO. AF_06/2016</t>
  </si>
  <si>
    <t>APLICAÇÃO E LIXAMENTO DE MASSA LÁTEX EM PAREDES, UMA DEMÃO. AF_06/2014</t>
  </si>
  <si>
    <t>89598</t>
  </si>
  <si>
    <t>72136</t>
  </si>
  <si>
    <t>EMBOÇO OU MASSA ÚNICA EM ARGAMASSA TRAÇO 1:2:8, PREPARO MECÂNICO COM BETONEIRA 400 L, APLICADA MANUALMENTE EM PANOS CEGOS DE FACHADA (SEM PRESENÇA DE VÃOS), ESPESSURA DE 25 MM. AF_06/2014</t>
  </si>
  <si>
    <t>72139</t>
  </si>
  <si>
    <t>TELHAS E ISOLAMENTOS</t>
  </si>
  <si>
    <t>4.15.1.1</t>
  </si>
  <si>
    <t>89450</t>
  </si>
  <si>
    <t>89451</t>
  </si>
  <si>
    <t>72284</t>
  </si>
  <si>
    <t>TANQUE DE LOUÇA BRANCA SUSPENSO, 18L OU EQUIVALENTE, INCLUSO SIFÃO TIPO GARRAFA EM PVC, VÁLVULA PLÁSTICA E TORNEIRA DE METAL CROMADO PADRÃO POPULAR - FORNECIMENTO E INSTALAÇÃO. AF_12/2013</t>
  </si>
  <si>
    <t>93667</t>
  </si>
  <si>
    <t>PEITORIL EM GRANITO, LARGURA DE 15CM, ASSENTADO COM ARGAMASSA TRACO 1:4 (CIMENTO E AREIA MEDIA), PREPARO MANUAL DA ARGAMASSA</t>
  </si>
  <si>
    <t>m</t>
  </si>
  <si>
    <t>TUBO, PVC, SOLDÁVEL, DN 60MM, INSTALADO EM PRUMADA DE ÁGUA - FORNECIMENTO E INSTALAÇÃO. AF_12/2014</t>
  </si>
  <si>
    <t>4.6.1.5.1</t>
  </si>
  <si>
    <t>PORTA EM ALUMÍNIO DE ABRIR TIPO VENEZIANA COM GUARNIÇÃO, FIXAÇÃO COM PARAFUSOS - FORNECIMENTO E INSTALAÇÃO. AF_08/2015</t>
  </si>
  <si>
    <t>ACESSÓRIOS E METAIS PARA ÁGUA FRIA</t>
  </si>
  <si>
    <t>4.6.1.5.2</t>
  </si>
  <si>
    <t>4.6.1.5.3</t>
  </si>
  <si>
    <t>94664</t>
  </si>
  <si>
    <t>4.6.1.5.4</t>
  </si>
  <si>
    <t>73859/002</t>
  </si>
  <si>
    <t>4.6.1.5.5</t>
  </si>
  <si>
    <t>94666</t>
  </si>
  <si>
    <t>4.6.1.5.6</t>
  </si>
  <si>
    <t>4.6.1.5.7</t>
  </si>
  <si>
    <t>INTERRUPTOR SIMPLES (1 MÓDULO) COM 1 TOMADA DE EMBUTIR 2P+T 10 A,  INCLUINDO SUPORTE E PLACA - FORNECIMENTO E INSTALAÇÃO. AF_12/2015</t>
  </si>
  <si>
    <t>PISO INDUSTRIAL DE ALTA RESISTENCIA, ESPESSURA 8MM, INCLUSO JUNTAS DE DILATACAO PLASTICAS E POLIMENTO MECANIZADO</t>
  </si>
  <si>
    <t>(COMPOSIÇÃO REPRESENTATIVA) DO SERVIÇO DE INSTALAÇÃO DE TUBOS DE PVC, SOLDÁVEL, ÁGUA FRIA, DN 25 MM (INSTALADO EM RAMAL, SUB-RAMAL, RAMAL DE DISTRIBUIÇÃO OU PRUMADA), INCLUSIVE CONEXÕES, CORTES E FIXAÇÕES, PARA PRÉDIOS. AF_10/2015</t>
  </si>
  <si>
    <t>74166/001</t>
  </si>
  <si>
    <t>(COMPOSIÇÃO REPRESENTATIVA) DO SERVIÇO DE INSTALAÇÃO DE TUBO DE PVC, SÉRIE NORMAL, ESGOTO PREDIAL, DN 40 MM (INSTALADO EM RAMAL DE DESCARGA OU RAMAL DE ESGOTO SANITÁRIO), INCLUSIVE CONEXÕES, CORTES E FIXAÇÕES, PARA PRÉDIOS. AF_10/2015</t>
  </si>
  <si>
    <t>4.6.1.3.10</t>
  </si>
  <si>
    <t>4.6.1.3.11</t>
  </si>
  <si>
    <t>4.6.1.3.12</t>
  </si>
  <si>
    <t>4.6.1.3.13</t>
  </si>
  <si>
    <t>4.6.1.3.14</t>
  </si>
  <si>
    <t>4.6.1.3.15</t>
  </si>
  <si>
    <t>4.10.10</t>
  </si>
  <si>
    <t>RESERVATÓRIO METÁLICO</t>
  </si>
  <si>
    <t>4.6.1.3.16</t>
  </si>
  <si>
    <t>REDE DE BAIXA TENSÃO - QUADROS E CAIXAS</t>
  </si>
  <si>
    <t>4.12.2.1</t>
  </si>
  <si>
    <t>4.6.1.3.17</t>
  </si>
  <si>
    <t>93672</t>
  </si>
  <si>
    <t>4.12.2.2</t>
  </si>
  <si>
    <t>4.6.1.3.18</t>
  </si>
  <si>
    <t>93673</t>
  </si>
  <si>
    <t>4.12.2.3</t>
  </si>
  <si>
    <t>PLANTIO DE GRAMA ESMERALDA EM ROLO</t>
  </si>
  <si>
    <t>CONECTOR RJ 45 CAT.6</t>
  </si>
  <si>
    <t>PLANTIO DE ARBUSTO COM ALTURA 50 A 100CM, EM CAVA DE 60X60X60CM</t>
  </si>
  <si>
    <t>85333</t>
  </si>
  <si>
    <t>85334</t>
  </si>
  <si>
    <t>87472</t>
  </si>
  <si>
    <t>88326</t>
  </si>
  <si>
    <t>INSTALAÇÕES DE GÁS</t>
  </si>
  <si>
    <t>3.6.1</t>
  </si>
  <si>
    <t>REJUNTAMENTO DE REVESTIMENTO EM PASTILHA DE PORCELANA COM REJUNTE EPÓXI COLORIDO PARA PISCINAS</t>
  </si>
  <si>
    <t>3.6.2</t>
  </si>
  <si>
    <t>3.6.3</t>
  </si>
  <si>
    <t>REMOCAO DE DISPOSITIVOS PARA FUNCIONAMENTO DE PIA DE COZINHA</t>
  </si>
  <si>
    <t>3.6.4</t>
  </si>
  <si>
    <t>3.6.5</t>
  </si>
  <si>
    <t>ELETRODUTO RÍGIDO ROSCÁVEL, PVC, DN 25 MM (3/4"), PARA CIRCUITOS TERMINAIS, INSTALADO EM PAREDE - FORNECIMENTO E INSTALAÇÃO. AF_12/2015</t>
  </si>
  <si>
    <t>4.13.4.1</t>
  </si>
  <si>
    <t>4.13.4.2</t>
  </si>
  <si>
    <t>REMOCAO DE RALO SECO OU SIFONADO</t>
  </si>
  <si>
    <t>LUMINARIA TIPO CALHA, DE SOBREPOR, COM REATOR DE PARTIDA RAPIDA E LAMPADA FLUORESCENTE 2X40W, COMPLETA, FORNECIMENTO E INSTALACAO</t>
  </si>
  <si>
    <t>REGISTRO DE PRESSÃO BRUTO, LATÃO, ROSCÁVEL, 3/4", COM ACABAMENTO E CANOPLA CROMADOS. FORNECIDO E INSTALADO EM RAMAL DE ÁGUA. AF_12/2014</t>
  </si>
  <si>
    <t>REFORMA, REPAROS E CONSTRUÇÃO</t>
  </si>
  <si>
    <t>APLICAÇÃO DE FUNDO SELADOR ACRÍLICO EM TETO, UMA DEMÃO. AF_06/2014</t>
  </si>
  <si>
    <t>ASSENTAMENTO DE GUIA (MEIO-FIO) EM TRECHO RETO, CONFECCIONADA EM CONCRETO PRÉ-FABRICADO, DIMENSÕES 100X15X13X20 CM (COMPRIMENTO X BASE INFERIOR X BASE SUPERIOR X ALTURA), PARA URBANIZAÇÃO INTERNA DE EMPREENDIMENTOS. AF_06/2016_P</t>
  </si>
  <si>
    <t>PORTAO DE FERRO EM CHAPA GALVANIZADA PLANA 14 GSG</t>
  </si>
  <si>
    <t>4.8.1</t>
  </si>
  <si>
    <t>4.8.2</t>
  </si>
  <si>
    <t>ADMINISTRAÇÃO LOCAL</t>
  </si>
  <si>
    <t>REMOCAO DE AZULEJO E SUBSTRATO DE ADERENCIA EM ARGAMASSA</t>
  </si>
  <si>
    <t>VERGA, CONTRAVERGA, OU CINTA EM CONCRETO ARMADO FCK=20MPA, PREP. MECANICO, FORMA CANALETA (15X20X20), AÇO CA 60 5.0 (TAXA DE FERRAGEM = 45,13 KG/M3).</t>
  </si>
  <si>
    <t>MASSA ÚNICA, PARA RECEBIMENTO DE PINTURA, EM ARGAMASSA TRAÇO 1:2:8, PREPARO MECÂNICO COM BETONEIRA 400L, APLICADA MANUALMENTE EM FACES INTERNAS DE PAREDES, ESPESSURA DE 10MM, COM EXECUÇÃO DE TALISCAS. AF_06/2014</t>
  </si>
  <si>
    <t>4.8.3</t>
  </si>
  <si>
    <t>4.8.4</t>
  </si>
  <si>
    <t>4.8.5</t>
  </si>
  <si>
    <t>4.8.6</t>
  </si>
  <si>
    <t>4.8.7</t>
  </si>
  <si>
    <t>ELETRODUTO RÍGIDO ROSCÁVEL, PVC, DN 75 MM (2 1/2") - FORNECIMENTO E INSTALAÇÃO. AF_12/2015</t>
  </si>
  <si>
    <t>4.8.8</t>
  </si>
  <si>
    <t>88484</t>
  </si>
  <si>
    <t>LIMPEZA FINAL DA OBRA</t>
  </si>
  <si>
    <t>88485</t>
  </si>
  <si>
    <t>9535</t>
  </si>
  <si>
    <t>TOMADA LOGICA RJ-45 TIPO KEYSTONE JACK, CAT. 6</t>
  </si>
  <si>
    <t>88488</t>
  </si>
  <si>
    <t>9537</t>
  </si>
  <si>
    <t>88489</t>
  </si>
  <si>
    <t>4.7.2.1</t>
  </si>
  <si>
    <t>4.7.2.2</t>
  </si>
  <si>
    <t>4.7.2.3</t>
  </si>
  <si>
    <t>94698</t>
  </si>
  <si>
    <t>4.7.2.4</t>
  </si>
  <si>
    <t>74041/001</t>
  </si>
  <si>
    <t>4.7.2.5</t>
  </si>
  <si>
    <t>4.3.1.1</t>
  </si>
  <si>
    <t>4.7.2.6</t>
  </si>
  <si>
    <t>4.3.1.2</t>
  </si>
  <si>
    <t>4.3.1.3</t>
  </si>
  <si>
    <t>REVESTIMENTO DE PAREDES EXTERNAS</t>
  </si>
  <si>
    <t>4.13.1</t>
  </si>
  <si>
    <t>4.13.2</t>
  </si>
  <si>
    <t>ADAPTADOR COM FLANGE E ANEL DE VEDAÇÃO, PVC, SOLDÁVEL, DN 60 MM X 2 , INSTALADO EM RESERVAÇÃO DE ÁGUA DE EDIFICAÇÃO QUE POSSUA RESERVATÓRIO DE FIBRA/FIBROCIMENTO   FORNECIMENTO E INSTALAÇÃO. AF_06/2016</t>
  </si>
  <si>
    <t>4.13.3</t>
  </si>
  <si>
    <t>EXTINTOR INCENDIO TP PO QUIMICO 6KG - FORNECIMENTO E INSTALACAO</t>
  </si>
  <si>
    <t>88495</t>
  </si>
  <si>
    <t>4.13.4</t>
  </si>
  <si>
    <t>73937/001</t>
  </si>
  <si>
    <t>73948/008</t>
  </si>
  <si>
    <t>Porta especial com revestimento de chumbo, e=2mm, inclusive dobradiças reforçadas aneladas de 3 1/2" x 3" e fechadura tambor autoblocante da marca Arouca, ref.: 108449/40-Z-ZCE ou similar, com maçaneta tipo alavanca</t>
  </si>
  <si>
    <t>ALVENARIA DE VEDAÇÃO DE BLOCOS CERÂMICOS FURADOS NA VERTICAL DE 9X19X39CM (ESPESSURA 9CM) DE PAREDES COM ÁREA LÍQUIDA MENOR QUE 6M² SEM VÃOS E ARGAMASSA DE ASSENTAMENTO COM PREPARO MANUAL. AF_06/2014</t>
  </si>
  <si>
    <t>RETIRADA DE ESQUADRIAS METALICAS</t>
  </si>
  <si>
    <t>REGISTRO DE GAVETA BRUTO, LATÃO, ROSCÁVEL, 1 1/2, COM ACABAMENTO E CANOPLA CROMADOS, INSTALADO EM RESERVAÇÃO DE ÁGUA DE EDIFICAÇÃO QUE POSSUA RESERVATÓRIO DE FIBRA/FIBROCIMENTO  FORNECIMENTO E INSTALAÇÃO. AF_06/2016</t>
  </si>
  <si>
    <t>TOMADA BAIXA DE EMBUTIR (2 MÓDULOS), 2P+T 10 A, INCLUINDO SUPORTE E PLACA - FORNECIMENTO E INSTALAÇÃO. AF_12/2015</t>
  </si>
  <si>
    <t>85364</t>
  </si>
  <si>
    <t>3423</t>
  </si>
  <si>
    <t>85367</t>
  </si>
  <si>
    <t>BARRA DE APOIO TUBULAR EM AÇO INOX POLIDO - FORNECIMENTO E INSTALAÇÃO</t>
  </si>
  <si>
    <t>m²</t>
  </si>
  <si>
    <t>m³</t>
  </si>
  <si>
    <t>ADAPTADOR CURTO COM BOLSA E ROSCA PARA REGISTRO, PVC, SOLDÁVEL, DN  25 MM X 3/4 , INSTALADO EM RESERVAÇÃO DE ÁGUA DE EDIFICAÇÃO QUE POSSUA RESERVATÓRIO DE FIBRA/FIBROCIMENTO   FORNECIMENTO E INSTALAÇÃO. AF_06/2016</t>
  </si>
  <si>
    <t>IMPERMEABILIZAÇÃO</t>
  </si>
  <si>
    <t>DISPOSITIVO DE PROTEÇÃO CONTRA SURTOS (D.P.S.) 275V DE 90KA</t>
  </si>
  <si>
    <t>4.6.1.4.1</t>
  </si>
  <si>
    <t>ADAPTADOR COM FLANGE E ANEL DE VEDAÇÃO, PVC, SOLDÁVEL, DN  25 MM X 3/4 , INSTALADO EM RESERVAÇÃO DE ÁGUA DE EDIFICAÇÃO QUE POSSUA RESERVATÓRIO DE FIBRA/FIBROCIMENTO   FORNECIMENTO E INSTALAÇÃO. AF_06/2016</t>
  </si>
  <si>
    <t>4.6.1.4.2</t>
  </si>
  <si>
    <t>4.6.1.4.3</t>
  </si>
  <si>
    <t>4.6.1.4.4</t>
  </si>
  <si>
    <t>4.6.1.4.5</t>
  </si>
  <si>
    <t>4.6.1.4.6</t>
  </si>
  <si>
    <t>4.6.1.4.7</t>
  </si>
  <si>
    <t>4.6.1.4.8</t>
  </si>
  <si>
    <t>RETIRADA DE TUBULACAO HIDROSSANITARIA APARENTE COM CONEXOES, Ø 1/2" A 2"</t>
  </si>
  <si>
    <t>RETIRADA DE TELHAS ONDULADAS</t>
  </si>
  <si>
    <t>PAREDE EM PLACA DE GESSO ACARTONADO ST. ESP. 12,5MM INCL. MONT. E GUIAS 70MM (ESP. TOTAL 95MM) - FORNECIMENTO E INSTALAÇÃO</t>
  </si>
  <si>
    <t>85373</t>
  </si>
  <si>
    <t>DISJUNTOR TRIPOLAR TIPO DIN, CORRENTE NOMINAL DE 50A - FORNECIMENTO E INSTALAÇÃO. AF_04/2016</t>
  </si>
  <si>
    <t>85374</t>
  </si>
  <si>
    <t>AGETOP 72226</t>
  </si>
  <si>
    <t>4.12.1.3</t>
  </si>
  <si>
    <t>4.12.1.4</t>
  </si>
  <si>
    <t>4.12.1.5</t>
  </si>
  <si>
    <t>4.12.1.6</t>
  </si>
  <si>
    <t>PINTURA</t>
  </si>
  <si>
    <t>3.5.1</t>
  </si>
  <si>
    <t>3.5.2</t>
  </si>
  <si>
    <t>3.5.3</t>
  </si>
  <si>
    <t>APARELHOS E LOUÇAS</t>
  </si>
  <si>
    <t>REGISTRO DE GAVETA BRUTO, LATÃO, ROSCÁVEL, 1, COM ACABAMENTO E CANOPLA CROMADOS, INSTALADO EM RESERVAÇÃO DE ÁGUA DE EDIFICAÇÃO QUE POSSUA RESERVATÓRIO DE FIBRA/FIBROCIMENTO  FORNECIMENTO E INSTALAÇÃO. AF_06/2016</t>
  </si>
  <si>
    <t>RETIRADA/DEMOLIÇÃO DE ESQUADRIAS</t>
  </si>
  <si>
    <t>BLOCOS DE VIDRO TIPO CANELADO 19X19X8CM, ASSENTADO COM ARGAMASSA TRACO 1:3 (CIMENTO E AREIA GROSSA) PREPARO MECANICO, COM REJUNTAMENTO EM CIMENTO BRANCO E BARRAS DE ACO</t>
  </si>
  <si>
    <t>ACESSÓRIOS E METAIS PARA ALIMENTAÇÃO</t>
  </si>
  <si>
    <t>4.13.3.1</t>
  </si>
  <si>
    <t>85383</t>
  </si>
  <si>
    <t>4.13.3.2</t>
  </si>
  <si>
    <t>85387</t>
  </si>
  <si>
    <t>94438</t>
  </si>
  <si>
    <t>INSTALAÇÕES SANITÁRIAS</t>
  </si>
  <si>
    <t>4.7.1</t>
  </si>
  <si>
    <t>REDE DE BAIXA TENSÃO - DISJUNTORES E DISPOSITIVOS</t>
  </si>
  <si>
    <t>ADAPTADOR COM FLANGE E ANEL DE VEDAÇÃO, PVC, SOLDÁVEL, DN 50 MM X 1 1/2 , INSTALADO EM RESERVAÇÃO DE ÁGUA DE EDIFICAÇÃO QUE POSSUA RESERVATÓRIO DE FIBRA/FIBROCIMENTO   FORNECIMENTO E INSTALAÇÃO. AF_06/2016</t>
  </si>
  <si>
    <t>VALVULA DESCARGA 1.1/2" COM REGISTRO, ACABAMENTO EM METAL CROMADO - FORNECIMENTO E INSTALACAO</t>
  </si>
  <si>
    <t>4.7.2</t>
  </si>
  <si>
    <t>74130/001</t>
  </si>
  <si>
    <t>ADMINISTRAÇÃO LOCAL E CANTEIRO DE OBRAS</t>
  </si>
  <si>
    <t>4.7.3</t>
  </si>
  <si>
    <t>ELETRODUTO RÍGIDO ROSCÁVEL, PVC, DN 50 MM (1 1/2") - FORNECIMENTO E INSTALAÇÃO. AF_12/2015</t>
  </si>
  <si>
    <t>4.7.4</t>
  </si>
  <si>
    <t>74130/003</t>
  </si>
  <si>
    <t>4.7.5</t>
  </si>
  <si>
    <t>74130/005</t>
  </si>
  <si>
    <t>4.7.6</t>
  </si>
  <si>
    <t>73801/002</t>
  </si>
  <si>
    <t>87905</t>
  </si>
  <si>
    <t>IMPERMEABILIZAÇÃO DE LAJES</t>
  </si>
  <si>
    <t>87243</t>
  </si>
  <si>
    <t>93596</t>
  </si>
  <si>
    <t>INSTALAÇÕES DE TUBOS DE ESPERA EM LAJES E PAREDES PARA TUBULAÇÃO DE COBRE</t>
  </si>
  <si>
    <t>73775/002</t>
  </si>
  <si>
    <t>74130/010</t>
  </si>
  <si>
    <t>4.7.1.1</t>
  </si>
  <si>
    <t>4.7.1.2</t>
  </si>
  <si>
    <t>4.7.1.3</t>
  </si>
  <si>
    <t>INSTALAÇÕES HIDRÁULICAS</t>
  </si>
  <si>
    <t>RETIRADA/DEMOLIÇÃO DE INSTALAÇÕES HIDROSSANITÁRIAS</t>
  </si>
  <si>
    <t>73753/001</t>
  </si>
  <si>
    <t>4.12.1</t>
  </si>
  <si>
    <t>4.12.2</t>
  </si>
  <si>
    <t>4.6.4.2.1</t>
  </si>
  <si>
    <t>87250</t>
  </si>
  <si>
    <t>86923</t>
  </si>
  <si>
    <t>73967/002</t>
  </si>
  <si>
    <t>4.4.2.1</t>
  </si>
  <si>
    <t>ACIONADOR MANUAL DE ALARME DE INCÊNDIO - FORNECIMENTO E INSTALAÇÃO</t>
  </si>
  <si>
    <t>73908/002</t>
  </si>
  <si>
    <t>84122</t>
  </si>
  <si>
    <t>ESTRUTURAS DE CONCRETO ARMADO</t>
  </si>
  <si>
    <t>INTERRUPTOR PARALELO (3 MÓDULOS), 10A/250V, INCLUINDO SUPORTE E PLACA - FORNECIMENTO E INSTALAÇÃO. AF_12/2015</t>
  </si>
  <si>
    <t>4.6.1.3.1</t>
  </si>
  <si>
    <t>4.6.1.3.2</t>
  </si>
  <si>
    <t>CALHA EM CHAPA DE AÇO BITOLA 18 (E=1,20MM), DESENVOLVIMENTO DE 100CM (2H+B)</t>
  </si>
  <si>
    <t>4.6.1.3.3</t>
  </si>
  <si>
    <t>4.6.1.3.4</t>
  </si>
  <si>
    <t>4.6.1.3.5</t>
  </si>
  <si>
    <t>CURVA 45 GRAUS, PVC, SOLDÁVEL, DN 60MM, INSTALADO EM PRUMADA DE ÁGUA - FORNECIMENTO E INSTALAÇÃO. AF_12/2014</t>
  </si>
  <si>
    <t>REVESTIMENTO DE PAREDES INTERNAS</t>
  </si>
  <si>
    <t>4.6.1.3.6</t>
  </si>
  <si>
    <t>4.6.1.3.7</t>
  </si>
  <si>
    <t>SEISP/PMW-COMP.35</t>
  </si>
  <si>
    <t>4.6.1.3.8</t>
  </si>
  <si>
    <t>4.6.1.3.9</t>
  </si>
  <si>
    <t>TUBOS E CONEXÕES DE PVC ESGOTO</t>
  </si>
  <si>
    <t>2.2.1</t>
  </si>
  <si>
    <t>4.5.4.1</t>
  </si>
  <si>
    <t>2.2.2</t>
  </si>
  <si>
    <t>4.5.4.2</t>
  </si>
  <si>
    <t>4.5.4.3</t>
  </si>
  <si>
    <t>86935</t>
  </si>
  <si>
    <t>CAIXA SIFONADA, PVC, DN 150 X 185 X 75 MM, JUNTA ELÁSTICA, FORNECIDA E INSTALADA EM RAMAL DE DESCARGA OU EM RAMAL DE ESGOTO SANITÁRIO. AF_12/2014</t>
  </si>
  <si>
    <t>86937</t>
  </si>
  <si>
    <t>CAIXA RETANGULAR 4" X 4" BAIXA (0,30 M DO PISO), PVC, INSTALADA EM PAREDE - FORNECIMENTO E INSTALAÇÃO. AF_12/2015</t>
  </si>
  <si>
    <t>86939</t>
  </si>
  <si>
    <t>CAIXAS DE PASSAGEM</t>
  </si>
  <si>
    <t>PAREDES E PAINÉIS</t>
  </si>
  <si>
    <t>4.6.2.5.1</t>
  </si>
  <si>
    <t>CABO DE COBRE FLEXÍVEL ISOLADO, 25 MM², ANTI-CHAMA 0,6/1,0 KV, PARA DISTRIBUIÇÃO - FORNECIMENTO E INSTALAÇÃO. AF_12/2015</t>
  </si>
  <si>
    <t>AGETOP 71279</t>
  </si>
  <si>
    <t>7323</t>
  </si>
  <si>
    <t>un</t>
  </si>
  <si>
    <t>87273</t>
  </si>
  <si>
    <t>3.4.1</t>
  </si>
  <si>
    <t>95470</t>
  </si>
  <si>
    <t xml:space="preserve">KIT MATERIAL HIDRÁULICO/ELÉTRICO PARA PISCINA, COM CONJ. FILTRO + BOMBA, INCL. TUBOS, CONEXÕES, REGISTROS, RALOS, PROTEÇÕES, TOMADAS, CABOS, DISJUNTORES, DISPOSITIVOS DE NÍVEL, ASPIRAÇÃO E HIDRO. </t>
  </si>
  <si>
    <t>CAIXA SIFONADA, PVC, DN 100 X 100 X 50 MM, JUNTA ELÁSTICA, FORNECIDA E INSTALADA EM RAMAL DE DESCARGA OU EM RAMAL DE ESGOTO SANITÁRIO. AF_12/2014</t>
  </si>
  <si>
    <t>4.13.2.1</t>
  </si>
  <si>
    <t>CAIXA DE INSPEÇÃO EM CONCRETO PRÉ-MOLDADO DN 60CM COM TAMPA H= 60CM - FORNECIMENTO E INSTALACAO</t>
  </si>
  <si>
    <t>4.13.2.2</t>
  </si>
  <si>
    <t>4.13.2.3</t>
  </si>
  <si>
    <t>91341</t>
  </si>
  <si>
    <t>INSTALAÇÕES PLUVIAIS</t>
  </si>
  <si>
    <t>74145/001</t>
  </si>
  <si>
    <t>ENGATE FLEXÍVEL EM PLÁSTICO BRANCO, 1/2" X 30CM - FORNECIMENTO E INSTALAÇÃO. AF_12/2013</t>
  </si>
  <si>
    <t>TUBOS E CONEXÕES PARA ALIMENTAÇÃO</t>
  </si>
  <si>
    <t>4.6.1</t>
  </si>
  <si>
    <t>4.6.2</t>
  </si>
  <si>
    <t>LIMPEZA VIDRO COMUM</t>
  </si>
  <si>
    <t>4.6.3</t>
  </si>
  <si>
    <t>4.6.4</t>
  </si>
  <si>
    <t>RETIRADA/DEMOLIÇÃO DE ALVENARIA</t>
  </si>
  <si>
    <t>TRANSFORMADOR DISTRIBUICAO  150KVA TRIFASICO 60HZ CLASSE 15KV IMERSO EM ÓLEO MINERAL FORNECIMENTO E INSTALACAO</t>
  </si>
  <si>
    <t>PINTURA DE ESQUADRIAS</t>
  </si>
  <si>
    <t>DEMOLICAO DE CAIBROS E RIPAS</t>
  </si>
  <si>
    <t>SEMUS/PMW-COT.9</t>
  </si>
  <si>
    <t>40729</t>
  </si>
  <si>
    <t>RETIRADA/DEMOLIÇÃO DE PISO</t>
  </si>
  <si>
    <t>PISOS EXTERNOS</t>
  </si>
  <si>
    <t>PLANTIO DE ARVORE REGIONAL, ALTURA MAIOR QUE 2,00M, EM CAVAS DE 80X80X80CM</t>
  </si>
  <si>
    <t>INSTALAÇÕES DE TUBOS E CONEXÕES DE DRENOS</t>
  </si>
  <si>
    <t>(COMPOSIÇÃO REPRESENTATIVA) DO SERVIÇO DE INSTALAÇÃO DE TUBO DE PVC, SÉRIE NORMAL, ESGOTO PREDIAL, DN 50 MM (INSTALADO EM RAMAL DE DESCARGA OU RAMAL DE ESGOTO SANITÁRIO), INCLUSIVE CONEXÕES, CORTES E FIXAÇÕES PARA, PRÉDIOS. AF_10/2015</t>
  </si>
  <si>
    <t>DIVISÓRIAS EM GRANITO</t>
  </si>
  <si>
    <t>EMBOÇO, PARA RECEBIMENTO DE CERÂMICA, EM ARGAMASSA TRAÇO 1:2:8, PREPARO MECÂNICO COM BETONEIRA 400L, APLICADO MANUALMENTE EM FACES INTERNAS DE PAREDES, PARA AMBIENTE COM ÁREA MAIOR QUE 10M2, ESPESSURA DE 10MM, COM EXECUÇÃO DE TALISCAS. AF_06/2014</t>
  </si>
  <si>
    <t>SEMUS/PMW-COMP.2</t>
  </si>
  <si>
    <t>SEMUS/PMW-COMP.3</t>
  </si>
  <si>
    <t>SEMUS/PMW-COMP.4</t>
  </si>
  <si>
    <t>PISO TÁTIL ALERTA/DIRECIONAL TIPO LADRILHO HIDRÁULICO - FORNECIMENTO E INSTALAÇÃO</t>
  </si>
  <si>
    <t>SEMUS/PMW-COMP.6</t>
  </si>
  <si>
    <t>SEMUS/PMW-COMP.7</t>
  </si>
  <si>
    <t>SEMUS/PMW-COMP.8</t>
  </si>
  <si>
    <t>SEMUS/PMW-COMP.9</t>
  </si>
  <si>
    <t>APLICAÇÃO MANUAL DE GESSO DESEMPENADO (SEM TALISCAS) EM TETO DE AMBIENTES DE ÁREA MAIOR QUE 10M², ESPESSURA DE 0,5CM. AF_06/2014</t>
  </si>
  <si>
    <t>TUBOS E CONEXÕES DE PVC VENTILAÇÃO</t>
  </si>
  <si>
    <t>94498</t>
  </si>
  <si>
    <t>94499</t>
  </si>
  <si>
    <t>CONTRAPISO EM ARGAMASSA TRAÇO 1:4 (CIMENTO E AREIA), PREPARO MANUAL, APLICADO EM ÁREAS MOLHADAS SOBRE IMPERMEABILIZAÇÃO, ESPESSURA 3CM COM TELA DE AÇO GALVANIZADO</t>
  </si>
  <si>
    <t>4.11.1</t>
  </si>
  <si>
    <t>CAIXA DE GORDURA SIMPLES EM CONCRETO PRE-MOLDADO DN 40MM COM TAMPA - FORNECIMENTO E INSTALACAO</t>
  </si>
  <si>
    <t>UN</t>
  </si>
  <si>
    <t>4.6.4.1.1</t>
  </si>
  <si>
    <t>BANCADA DE GRANITO POLIDO PARA PIA DE COZINHA - FORNECIMENTO E INSTALAÇÃO</t>
  </si>
  <si>
    <t>IMPERMEABILIZACAO DE CALHAS/LAJES DESCOBERTAS, COM EMULSAO ASFALTICA COM ELASTOMEROS, 3 DEMAOS</t>
  </si>
  <si>
    <t>REGISTRO DE GAVETA BRUTO, LATÃO, ROSCÁVEL, 2, INSTALADO EM RESERVAÇÃO DE ÁGUA DE EDIFICAÇÃO QUE POSSUA RESERVATÓRIO DE FIBRA/FIBROCIMENTO  FORNECIMENTO E INSTALAÇÃO. AF_06/2016</t>
  </si>
  <si>
    <t>INSTALAÇÕES DE SPDA</t>
  </si>
  <si>
    <t>SERVIÇOS FINAIS</t>
  </si>
  <si>
    <t>RETIRADA/DEMOLIÇÃO DE COBERTURA</t>
  </si>
  <si>
    <t>LIGAÇÃO COM REDE COLETORA DE ESGOTO</t>
  </si>
  <si>
    <t>ELETRODUTO FLEXÍVEL CORRUGADO, PVC, DN 25 MM (3/4"), PARA CIRCUITOS TERMINAIS, INSTALADO EM PAREDE - FORNECIMENTO E INSTALAÇÃO. AF_12/2015</t>
  </si>
  <si>
    <t>REVESTIMENTO CERÂMICO PARA PISO COM PLACAS TIPO GRÊS DE DIMENSÕES 45X45 CM APLICADA EM AMBIENTES DE ÁREA ENTRE 5 M2 E 10 M2. AF_06/2014</t>
  </si>
  <si>
    <t>4.4.1.1</t>
  </si>
  <si>
    <t>92367</t>
  </si>
  <si>
    <t>4.4.1.2</t>
  </si>
  <si>
    <t>92368</t>
  </si>
  <si>
    <t>94213</t>
  </si>
  <si>
    <t>EMBOÇO, PARA RECEBIMENTO DE CERÂMICA, EM ARGAMASSA TRAÇO 1:2:8, PREPARO MECÂNICO COM BETONEIRA 400L, APLICADO MANUALMENTE EM FACES INTERNAS DE PAREDES, PARA AMBIENTE COM ÁREA ENTRE 5M2 E 10M2, ESPESSURA DE 10MM, COM EXECUÇÃO DE TALISCAS. AF_06/2014</t>
  </si>
  <si>
    <t>79627</t>
  </si>
  <si>
    <t>90371</t>
  </si>
  <si>
    <t>TÊ DE REDUÇÃO, PVC, SOLDÁVEL, DN 75 MM X 50 MM, INSTALADO EM RESERVAÇÃO DE ÁGUA DE EDIFICAÇÃO QUE POSSUA RESERVATÓRIO DE FIBRA/FIBROCIMENTO   FORNECIMENTO E INSTALAÇÃO. AF_06/2016</t>
  </si>
  <si>
    <t>FORRO EM PVC LISO, JUNTA SECA, RÉGUA DE 200MM, INCLUSO ESTRUTURA DE SUSTENTAÇÃO EM AÇO - FORNECIMENTO E INSTALAÇÃO</t>
  </si>
  <si>
    <t>4.6.1.2.1</t>
  </si>
  <si>
    <t>HIDRANTE SUBTERRANEO FERRO FUNDIDO C/ CURVA LONGA E CAIXA DN=75MM</t>
  </si>
  <si>
    <t>COBOGO DE CONCRETO (ELEMENTO VAZADO), 7X50X50CM, ASSENTADO COM ARGAMASSA TRACO 1:4 (CIMENTO E AREIA)</t>
  </si>
  <si>
    <t>REGISTRO DE GAVETA BRUTO, LATÃO, ROSCÁVEL, 2 1/2, INSTALADO EM RESERVAÇÃO DE ÁGUA DE EDIFICAÇÃO QUE POSSUA RESERVATÓRIO DE FIBRA/FIBROCIMENTO  FORNECIMENTO E INSTALAÇÃO. AF_06/2016</t>
  </si>
  <si>
    <t>2.1.1</t>
  </si>
  <si>
    <t>4.5.3.1</t>
  </si>
  <si>
    <t>AGETOP 71026</t>
  </si>
  <si>
    <t>73916/002</t>
  </si>
  <si>
    <t>2.1.2</t>
  </si>
  <si>
    <t>Piso tátil direcional e/ou alerta, em borracha, p/deficientes visuais, dimensões 25x25cm, aplicado, rejuntado, exclusive regularização de base</t>
  </si>
  <si>
    <t>2.1.3</t>
  </si>
  <si>
    <t>74234/001</t>
  </si>
  <si>
    <t>JANELA DE VIDRO TEMPERADO ESPESSURA 8MM, INCLUSIVE ACESSORIOS (FERRAGENS)</t>
  </si>
  <si>
    <t>6225</t>
  </si>
  <si>
    <t>85178</t>
  </si>
  <si>
    <t>73658</t>
  </si>
  <si>
    <t>73953/006</t>
  </si>
  <si>
    <t>4.6.2.4.1</t>
  </si>
  <si>
    <t>4.6.2.4.2</t>
  </si>
  <si>
    <t>DISJUNTOR TERMOMAGNETICO BIPOLAR PADRAO NEMA (AMERICANO) 10 A 50A 240V, FORNECIMENTO E INSTALACAO</t>
  </si>
  <si>
    <t>PORTA DE VIDRO TEMPERADO ESPESSURA 10MM, INCLUSIVE ACESSORIOS (FERRAGENS, BATENTES), MOLA FECHA PORTA E JATEAMENTO</t>
  </si>
  <si>
    <t>5.1</t>
  </si>
  <si>
    <t>MUROS E FECHAMENTOS</t>
  </si>
  <si>
    <t>5.2</t>
  </si>
  <si>
    <t>5.3</t>
  </si>
  <si>
    <t>DEMOLICAO DE REVESTIMENTO DE ARGAMASSA DE CAL E AREIA</t>
  </si>
  <si>
    <t>ADAPTADOR CURTO COM BOLSA E ROSCA PARA REGISTRO, PVC, SOLDÁVEL, DN 60 MM X 2 , INSTALADO EM RESERVAÇÃO DE ÁGUA DE EDIFICAÇÃO QUE POSSUA RESERVATÓRIO DE FIBRA/FIBROCIMENTO   FORNECIMENTO E INSTALAÇÃO. AF_06/2016</t>
  </si>
  <si>
    <t>3.3.1</t>
  </si>
  <si>
    <t>3.3.2</t>
  </si>
  <si>
    <t>JOELHO 90 GRAUS, PVC, SOLDÁVEL, DN 60MM, INSTALADO EM PRUMADA DE ÁGUA - FORNECIMENTO E INSTALAÇÃO. AF_12/2014</t>
  </si>
  <si>
    <t>INSTALAÇÕES DE COMBATE A INCÊNDIO</t>
  </si>
  <si>
    <t>85180</t>
  </si>
  <si>
    <t>TORNEIRA DE BÓIA REAL, ROSCÁVEL, 2", FORNECIDA E INSTALADA EM RESERVAÇÃO DE ÁGUA. AF_06/2016</t>
  </si>
  <si>
    <t>4.13.1.1</t>
  </si>
  <si>
    <t>4.13.1.2</t>
  </si>
  <si>
    <t>94231</t>
  </si>
  <si>
    <t>CHAPISCO APLICADO EM ALVENARIA (COM PRESENÇA DE VÃOS) E ESTRUTURAS DE CONCRETO DE FACHADA, COM COLHER DE PEDREIRO.  ARGAMASSA TRAÇO 1:3 COM PREPARO EM BETONEIRA 400L. AF_06/2014</t>
  </si>
  <si>
    <t>PINTURA DE PAREDES EXTERNAS</t>
  </si>
  <si>
    <t>RETIRADA/DEMOLIÇÃO DE REVESTIMENTO DE PAREDES</t>
  </si>
  <si>
    <t>89985</t>
  </si>
  <si>
    <t>89987</t>
  </si>
  <si>
    <t>73857/003</t>
  </si>
  <si>
    <t>4.5.1</t>
  </si>
  <si>
    <t>4.5.2</t>
  </si>
  <si>
    <t>4.5.3</t>
  </si>
  <si>
    <t>4.5.4</t>
  </si>
  <si>
    <t>DEMOLICAO MANUAL DE ESTRUTURA DE CONCRETO ARMADO</t>
  </si>
  <si>
    <t>10716</t>
  </si>
  <si>
    <t>(COMPOSIÇÃO REPRESENTATIVA) DO SERVIÇO DE INST. TUBO PVC, SÉRIE N, ESGOTO PREDIAL, 100 MM (INST. RAMAL DESCARGA, RAMAL DE ESG. SANIT., PRUMADA ESG. SANIT., VENTILAÇÃO OU SUB-COLETOR AÉREO), INCL. CONEXÕES E CORTES, FIXAÇÕES, P/ PRÉDIOS. AF_10/2015</t>
  </si>
  <si>
    <t>DISJUNTOR TERMOMAGNETICO MONOPOLAR PADRAO NEMA (AMERICANO) 10 A 30A 240V, FORNECIMENTO E INSTALACAO</t>
  </si>
  <si>
    <t>INSTALAÇÃO PARA GÁS - CONFECÇÃO DE ABRIGO COM 2 BOTIJÕES DE 13 KG CONFORME PROJETO</t>
  </si>
  <si>
    <t>4.14.3.1</t>
  </si>
  <si>
    <t>4.14.3.2</t>
  </si>
  <si>
    <t>IMPERMEABILIZACAO DE SUPERFICIE COM MASTIQUE BETUMINOSO A FRIO, POR METRO. (IMPERMEABILIZAÇÃO E PREENCHIMENTO DE JUNTAS)</t>
  </si>
  <si>
    <t>4.14.3.3</t>
  </si>
  <si>
    <t>4.18.1</t>
  </si>
  <si>
    <t>4.18.2</t>
  </si>
  <si>
    <t>4.18.3</t>
  </si>
  <si>
    <t>COMP. UFT/SINAPI 2013 - 2</t>
  </si>
  <si>
    <t>CABO DE COBRE FLEXÍVEL ISOLADO, 6 MM², ANTI-CHAMA 0,6/1,0 KV, PARA CIRCUITOS TERMINAIS - FORNECIMENTO E INSTALAÇÃO. AF_12/2015</t>
  </si>
  <si>
    <t>COMP. UFT/SINAPI 2013 - 3</t>
  </si>
  <si>
    <t>92397</t>
  </si>
  <si>
    <t>REMOCAO DE PINTURA A OLEO/ESMALTE SOBRE SUPERFICIE METALICA</t>
  </si>
  <si>
    <t>CAIXA RETANGULAR 4" X 2" BAIXA (0,30 M DO PISO), PVC, INSTALADA EM PAREDE - FORNECIMENTO E INSTALAÇÃO. AF_12/2015</t>
  </si>
  <si>
    <t>IMPERMEABILIZACAO DE SUPERFICIE COM MANTA ASFALTICA (COM POLIMEROS TIPO APP), E=4 MM (INCLUSO PRIMER)</t>
  </si>
  <si>
    <t>73802/001</t>
  </si>
  <si>
    <t>89707</t>
  </si>
  <si>
    <t>89708</t>
  </si>
  <si>
    <t>74131/006</t>
  </si>
  <si>
    <t>EXECUÇÃO DE PÁTIO/ESTACIONAMENTO EM PISO INTERTRAVADO, COM BLOCO RETANGULAR COR NATURAL DE 20 X 10 CM, ESPESSURA 6 CM. AF_12/2015</t>
  </si>
  <si>
    <t>73850/001</t>
  </si>
  <si>
    <t>BANCADAS DE LAVATÓRIO EM GRANITO</t>
  </si>
  <si>
    <t>CURVA 90 GRAUS, PVC, SOLDÁVEL, DN 75MM, INSTALADO EM PRUMADA DE ÁGUA - FORNECIMENTO E INSTALAÇÃO. AF_12/2014</t>
  </si>
  <si>
    <t>74131/008</t>
  </si>
  <si>
    <t>RETIRADA/DEMOLIÇÃO DE ESTRUTURA DE CONCRETO</t>
  </si>
  <si>
    <t>91927</t>
  </si>
  <si>
    <t>JANELAS</t>
  </si>
  <si>
    <t>91929</t>
  </si>
  <si>
    <t>ELETRODUTO RÍGIDO ROSCÁVEL, PVC, DN 85 MM (3") - FORNECIMENTO E INSTALAÇÃO. AF_12/2015</t>
  </si>
  <si>
    <t>4.10.1</t>
  </si>
  <si>
    <t>4.10.2</t>
  </si>
  <si>
    <t>REMOCAO DE CALHAS E CONDUTORES DE AGUAS PLUVIAIS</t>
  </si>
  <si>
    <t>COBERTURA</t>
  </si>
  <si>
    <t>4.10.3</t>
  </si>
  <si>
    <t>4.10.4</t>
  </si>
  <si>
    <t>4.10.5</t>
  </si>
  <si>
    <t>4.10.6</t>
  </si>
  <si>
    <t>4.10.7</t>
  </si>
  <si>
    <t>4.10.8</t>
  </si>
  <si>
    <t>4.10.9</t>
  </si>
  <si>
    <t>PISOS INTERNOS</t>
  </si>
  <si>
    <t>RUFO EM CHAPA DE AÇO GALVANIZADO NÚMERO 24, CORTE DE 25 CM, INCLUSO TRANSPORTE VERTICAL. AF_06/2016</t>
  </si>
  <si>
    <t>ADAPTADOR CURTO COM BOLSA E ROSCA PARA REGISTRO, PVC, SOLDÁVEL, DN 75 MM X 2 1/2 , INSTALADO EM RESERVAÇÃO DE ÁGUA DE EDIFICAÇÃO QUE POSSUA RESERVATÓRIO DE FIBRA/FIBROCIMENTO   FORNECIMENTO E INSTALAÇÃO. AF_06/2016</t>
  </si>
  <si>
    <t>ENGENHEIRO CIVIL DE OBRA JUNIOR COM ENCARGOS COMPLEMENTARES</t>
  </si>
  <si>
    <t>83736</t>
  </si>
  <si>
    <t>91931</t>
  </si>
  <si>
    <t>83738</t>
  </si>
  <si>
    <t>CHAPISCO APLICADO EM ALVENARIA (SEM PRESENÇA DE VÃOS) E ESTRUTURAS DE CONCRETO DE FACHADA, COM COLHER DE PEDREIRO.  ARGAMASSA TRAÇO 1:3 COM PREPARO EM BETONEIRA 400L. AF_06/2014</t>
  </si>
  <si>
    <t>TE, PVC, SOLDÁVEL, DN 75MM, INSTALADO EM PRUMADA DE ÁGUA - FORNECIMENTO E INSTALAÇÃO. AF_12/2014</t>
  </si>
  <si>
    <t>DISJUNTOR TRIPOLAR TIPO DIN, CORRENTE NOMINAL DE 10A - FORNECIMENTO E INSTALAÇÃO. AF_04/2016</t>
  </si>
  <si>
    <t>91935</t>
  </si>
  <si>
    <t>91937</t>
  </si>
  <si>
    <t>TXKM</t>
  </si>
  <si>
    <t>SEMUS/PMW-COMP.25</t>
  </si>
  <si>
    <t>ABRIGO PARA HIDRANTE, 90X60X17CM, COM REGISTRO GLOBO ANGULAR 45º 2.1/2", ADAPTADOR STORZ 2.1/2", MANGUEIRA DE INCÊNDIO 20M, REDUÇÃO 2.1/2X1.1/2" E ESGUICHO EM LATÃO 1.1/2" - FORNECIMENTO E INSTALAÇÃO</t>
  </si>
  <si>
    <t>73743/001</t>
  </si>
  <si>
    <t>4.6.1.1.1</t>
  </si>
  <si>
    <t>MATERIAIS, ACESSÓRIOS E SERVIÇOS COMPLEMENTARES PARA SUBESTAÇÃO AÉREA DE 150 KVA / 13.800-380/220V COM QUADRO DE MEDIÇÃO E PROTEÇÃO GERAL</t>
  </si>
  <si>
    <t>4.6.1.1.2</t>
  </si>
  <si>
    <t>4.6.1.1.3</t>
  </si>
  <si>
    <t>REGISTRO DE GAVETA BRUTO, LATÃO, ROSCÁVEL, 3/4", COM ACABAMENTO E CANOPLA CROMADOS. FORNECIDO E INSTALADO EM RAMAL DE ÁGUA. AF_12/2014</t>
  </si>
  <si>
    <t>DISJUNTOR TERMOMAGNETICO TRIPOLAR PADRAO NEMA (AMERICANO) 60 A 100A 240V, FORNECIMENTO E INSTALACAO</t>
  </si>
  <si>
    <t>REVESTIMENTO CERÂMICO PARA PAREDES EXTERNAS EM PASTILHAS DE PORCELANA 5 X 5 CM (PLACAS DE 30 X 30 CM), ALINHADAS A PRUMO, APLICADO EM PANOS SEM VÃOS. AF_06/2014</t>
  </si>
  <si>
    <t>TOMADA ALTA DE EMBUTIR (1 MÓDULO), 2P+T 20 A, INCLUINDO SUPORTE E PLACA - FORNECIMENTO E INSTALAÇÃO. AF_12/2015</t>
  </si>
  <si>
    <t>87879</t>
  </si>
  <si>
    <t>4.5.2.1</t>
  </si>
  <si>
    <t>4.5.2.2</t>
  </si>
  <si>
    <t>91940</t>
  </si>
  <si>
    <t>91941</t>
  </si>
  <si>
    <t>DEGRAUS, RODAPÉS, SOLEIRAS E PEITORIS</t>
  </si>
  <si>
    <t>SEMUS/PMW-COMP.30</t>
  </si>
  <si>
    <t>91944</t>
  </si>
  <si>
    <t>SEMUS/PMW-COMP.31</t>
  </si>
  <si>
    <t>EXTINTOR INCENDIO AGUA-PRESSURIZADA 10L INCL SUPORTE PAREDE CARGA     COMPLETA FORNECIMENTO E COLOCACAO</t>
  </si>
  <si>
    <t>SEMUS/PMW-COMP.35</t>
  </si>
  <si>
    <t>90284</t>
  </si>
  <si>
    <t>86883</t>
  </si>
  <si>
    <t>86884</t>
  </si>
  <si>
    <t>4.6.2.3.1</t>
  </si>
  <si>
    <t>INSTALAÇÕES HIDROSSANITÁRIAS</t>
  </si>
  <si>
    <t>4.6.2.3.2</t>
  </si>
  <si>
    <t>4.6.2.3.3</t>
  </si>
  <si>
    <t>4.1</t>
  </si>
  <si>
    <t>4.2</t>
  </si>
  <si>
    <t>4.3</t>
  </si>
  <si>
    <t>4.4</t>
  </si>
  <si>
    <t>4.5</t>
  </si>
  <si>
    <t>4.6</t>
  </si>
  <si>
    <t>4.7</t>
  </si>
  <si>
    <t>94275</t>
  </si>
  <si>
    <t>4.8</t>
  </si>
  <si>
    <t>4.9</t>
  </si>
  <si>
    <t>3.2.1</t>
  </si>
  <si>
    <t>4.6.4.1</t>
  </si>
  <si>
    <t>3.2.2</t>
  </si>
  <si>
    <t>4.6.4.2</t>
  </si>
  <si>
    <t>REDE DE BAIXA TENSÃO - ELETRODUTOS E CONEXÕES</t>
  </si>
  <si>
    <t>4.2.3.1</t>
  </si>
  <si>
    <t>91953</t>
  </si>
  <si>
    <t>91955</t>
  </si>
  <si>
    <t>RACK FECHADO DE PAREDE COM PORTA EM ACRÍLICO - 12 U´S</t>
  </si>
  <si>
    <t>4.4.1</t>
  </si>
  <si>
    <t>CUBA DE EMBUTIR DE AÇO INOXIDÁVEL MÉDIA, INCLUSO VÁLVULA TIPO AMERICANA EM METAL CROMADO E SIFÃO FLEXÍVEL EM PVC - FORNECIMENTO E INSTALAÇÃO. AF_12/2013</t>
  </si>
  <si>
    <t>4.7.6.1</t>
  </si>
  <si>
    <t>94800</t>
  </si>
  <si>
    <t>4.4.2</t>
  </si>
  <si>
    <t>4.7.6.2</t>
  </si>
  <si>
    <t>4.7.6.3</t>
  </si>
  <si>
    <t>87894</t>
  </si>
  <si>
    <t>4.7.6.4</t>
  </si>
  <si>
    <t>4.7.6.5</t>
  </si>
  <si>
    <t>4.18.3.1</t>
  </si>
  <si>
    <t>PLACA INAUGURACAO EM ALUMINIO 0,40X0,60M FORNECIMENTO E COLOCACAO</t>
  </si>
  <si>
    <t>DEMOLICAO DE ALVENARIA DE TIJOLOS FURADOS S/REAPROVEITAMENTO</t>
  </si>
  <si>
    <t>4.7.6.6</t>
  </si>
  <si>
    <t>4.18.3.2</t>
  </si>
  <si>
    <t>4.7.6.7</t>
  </si>
  <si>
    <t>DEMOLICAO DE PISO EM LADRILHO COM ARGAMASSA</t>
  </si>
  <si>
    <t>REMOCAO DE DISPOSITIVOS PARA FUNCIONAMENTO DE APARELHOS SANITARIOS</t>
  </si>
  <si>
    <t>4.7.6.8</t>
  </si>
  <si>
    <t>CABO DE COBRE NU 50MM2 - FORNECIMENTO E INSTALACAO</t>
  </si>
  <si>
    <t>4.7.6.9</t>
  </si>
  <si>
    <t>(COMPOSIÇÃO REPRESENTATIVA) DO SERVIÇO DE INSTALAÇÃO DE TUBOS DE PVC, SOLDÁVEL, ÁGUA FRIA, DN 50 MM (INSTALADO EM PRUMADA), INCLUSIVE CONEXÕES, CORTES E FIXAÇÕES, PARA PRÉDIOS. AF_10/2015</t>
  </si>
  <si>
    <t>4.14.2.1</t>
  </si>
  <si>
    <t>4.14.2.2</t>
  </si>
  <si>
    <t>4.17.1</t>
  </si>
  <si>
    <t>CAIXA DE PASSGEM 50X50X60 FUNDO BRITA C/ TAMPA</t>
  </si>
  <si>
    <t>4.17.2</t>
  </si>
  <si>
    <t>QUADRO DE DISTRIBUICAO DE ENERGIA DE EMBUTIR, EM CHAPA METALICA, PARA 50 DISJUNTORES TERMOMAGNETICOS MONOPOLARES, COM BARRAMENTO TRIFASICO E NEUTRO, FORNECIMENTO E INSTALACAO</t>
  </si>
  <si>
    <t>92000</t>
  </si>
  <si>
    <t>4.17.3</t>
  </si>
  <si>
    <t>4.17.4</t>
  </si>
  <si>
    <t>91961</t>
  </si>
  <si>
    <t>4.17.5</t>
  </si>
  <si>
    <t>APLICAÇÃO DE FUNDO SELADOR ACRÍLICO EM PAREDES, UMA DEMÃO. AF_06/2014</t>
  </si>
  <si>
    <t>4.17.6</t>
  </si>
  <si>
    <t>SEMUS/PMW-COMP.50</t>
  </si>
  <si>
    <t>4.17.7</t>
  </si>
  <si>
    <t>92008</t>
  </si>
  <si>
    <t>CAIXA RETANGULAR 4" X 2" MÉDIA (1,30 M DO PISO), PVC, INSTALADA EM PAREDE - FORNECIMENTO E INSTALAÇÃO. AF_12/2015</t>
  </si>
  <si>
    <t>SIFÃO DO TIPO FLEXÍVEL EM PVC 1 X 1.1/2 - FORNECIMENTO E INSTALAÇÃO. AF_12/2013</t>
  </si>
  <si>
    <t>91969</t>
  </si>
  <si>
    <t>PINTURA DE PAREDES INTERNAS</t>
  </si>
  <si>
    <t>93008</t>
  </si>
  <si>
    <t>4.15.4.1</t>
  </si>
  <si>
    <t>PISO E PAVIMENTAÇÃO</t>
  </si>
  <si>
    <t>AGETOP 70626</t>
  </si>
  <si>
    <t>MUROS, FECHAMENTOS, PORTÕES E RESERVATÓRIO METÁLICO</t>
  </si>
  <si>
    <t>CALHAS E RUFOS</t>
  </si>
  <si>
    <t>EMBOÇO OU MASSA ÚNICA EM ARGAMASSA TRAÇO 1:2:8, PREPARO MANUAL, APLICADA MANUALMENTE EM PAREDE SOBRE IMPERMEABILIZAÇÃO, ESPESSURA DE 25 MM, COM TELA DE AÇO GALVANIZADO PARA FISSURAÇÃO</t>
  </si>
  <si>
    <t>ACIONADOR MANUAL DE BOMBA DE INCÊNDIO - FORNECIMENTO E INSTALAÇÃO</t>
  </si>
  <si>
    <t>93010</t>
  </si>
  <si>
    <t>93011</t>
  </si>
  <si>
    <t>79516/001</t>
  </si>
  <si>
    <t>CHUVEIRO ELETRICO COMUM CORPO PLASTICO TIPO DUCHA, FORNECIMENTO E INSTALACAO</t>
  </si>
  <si>
    <t>83633</t>
  </si>
  <si>
    <t>PISO EM PEDRA SÃO TOME ASSENTADO SOBRE ARGAMASSA 1:3 (CIMENTO E AREIA) REJUNTADO COM CIMENTO BRANCO</t>
  </si>
  <si>
    <t>83635</t>
  </si>
  <si>
    <t>IMPERMEABILIZACAO DE SUPERFICIE COM MANTA ASFALTICA PROTEGIDA COM FILME DE ALUMINIO GOFRADO (DE ESPESSURA 0,8MM), INCLUSA APLICACAO DE  EMULSAO ASFALTICA, E=3MM.</t>
  </si>
  <si>
    <t>MICTORIO SIFONADO DE LOUCA BRANCA COM PERTENCES, COM REGISTRO DE PRESSAO 1/2" COM CANOPLA CROMADA ACABAMENTO SIMPLES E CONJUNTO PARA FIXACAO  - FORNECIMENTO E INSTALACAO</t>
  </si>
  <si>
    <t>INTERRUPTOR PARALELO (2 MÓDULOS), 10A/250V, INCLUINDO SUPORTE E PLACA - FORNECIMENTO E INSTALAÇÃO. AF_12/2015</t>
  </si>
  <si>
    <t>INSTALAÇÕES DE AR CONDICIONADO</t>
  </si>
  <si>
    <t>ELETRODUTO FLEXÍVEL CORRUGADO, PVC, DN 32 MM (1"), PARA CIRCUITOS TERMINAIS, INSTALADO EM PAREDE - FORNECIMENTO E INSTALAÇÃO. AF_12/2015</t>
  </si>
  <si>
    <t>92023</t>
  </si>
  <si>
    <t>SOLEIRA DE GRANITO, LARGURA 15CM, ESPESSURA 3CM, ASSENTADA SOBRE ARGAMASSA TRACO 1:4 (CIMENTO E AREIA)</t>
  </si>
  <si>
    <t>92980</t>
  </si>
  <si>
    <t>PINTURA ESMALTE FOSCO, DUAS DEMAOS, SOBRE SUPERFICIE METALICA, INCLUSO UMA DEMAO DE FUNDO ANTICORROSIVO. UTILIZACAO DE REVOLVER ( AR-COMPRIMIDO).</t>
  </si>
  <si>
    <t>92982</t>
  </si>
  <si>
    <t>CENTRAL DE ALARME COM CONJUNTO DE BATERIA EMBUTIDO - FORNECIMENTO E INSTALAÇÃO</t>
  </si>
  <si>
    <t>4.5.1.1</t>
  </si>
  <si>
    <t>92984</t>
  </si>
  <si>
    <t>4.5.1.2</t>
  </si>
  <si>
    <t>4.5.1.3</t>
  </si>
  <si>
    <t>83644</t>
  </si>
  <si>
    <t>4.5.1.4</t>
  </si>
  <si>
    <t>4.5.1.5</t>
  </si>
  <si>
    <t>89628</t>
  </si>
  <si>
    <t>89629</t>
  </si>
  <si>
    <t>BANCADA DE GRANITO POLIDO PARA LAVATÓRIO - FORNECIMENTO E INSTALAÇÃO</t>
  </si>
  <si>
    <t>CABO DE COBRE FLEXÍVEL ISOLADO, 16 MM², ANTI-CHAMA 0,6/1,0 KV, PARA CIRCUITOS TERMINAIS - FORNECIMENTO E INSTALAÇÃO. AF_12/2015</t>
  </si>
  <si>
    <t>SEMUS/PMW-COMP.201</t>
  </si>
  <si>
    <t>SEMUS/PMW-COMP.202</t>
  </si>
  <si>
    <t>CABO DE COBRE FLEXÍVEL ISOLADO, 16 MM², ANTI-CHAMA 0,6/1,0 KV, PARA DISTRIBUIÇÃO - FORNECIMENTO E INSTALAÇÃO. AF_12/2015</t>
  </si>
  <si>
    <t>SEMUS/PMW-COMP.203</t>
  </si>
  <si>
    <t>74209/001</t>
  </si>
  <si>
    <t>4.6.2.2.1</t>
  </si>
  <si>
    <t>SEMUS/PMW-COMP.207</t>
  </si>
  <si>
    <t>72315</t>
  </si>
  <si>
    <t>3.1</t>
  </si>
  <si>
    <t>(COMPOSIÇÃO REPRESENTATIVA) DO SERVIÇO DE INST. TUBO PVC, SÉRIE N, ESGOTO PREDIAL, DN 75 MM, (INST. EM RAMAL DE DESCARGA, RAMAL DE ESG. SANITÁRIO, PRUMADA DE ESG. SANITÁRIO OU VENTILAÇÃO), INCL. CONEXÕES, CORTES E FIXAÇÕES, P/ PRÉDIOS. AF_10/2015</t>
  </si>
  <si>
    <t>3.2</t>
  </si>
  <si>
    <t>3.3</t>
  </si>
  <si>
    <t>3.4</t>
  </si>
  <si>
    <t>91993</t>
  </si>
  <si>
    <t>DIVISÓRIAS EM GESSO ACARTONADO</t>
  </si>
  <si>
    <t>VIGIA NOTURNO COM ENCARGOS COMPLEMENTARES</t>
  </si>
  <si>
    <t>3.5</t>
  </si>
  <si>
    <t>BANCADAS DE PIA EM GRANITO</t>
  </si>
  <si>
    <t>3.6</t>
  </si>
  <si>
    <t>3.7</t>
  </si>
  <si>
    <t>3.8</t>
  </si>
  <si>
    <t>REDE DE BAIXA TENSÃO - FIOS E CABOS</t>
  </si>
  <si>
    <t>3.1.1</t>
  </si>
  <si>
    <t>CHAPISCO APLICADO EM ALVENARIAS E ESTRUTURAS DE CONCRETO INTERNAS, COM COLHER DE PEDREIRO.  ARGAMASSA TRAÇO 1:3 COM PREPARO EM BETONEIRA 400L. AF_06/2014</t>
  </si>
  <si>
    <t>CURVA 90 GRAUS, PVC, SOLDÁVEL, DN 60MM, INSTALADO EM PRUMADA DE ÁGUA - FORNECIMENTO E INSTALAÇÃO. AF_12/2014</t>
  </si>
  <si>
    <t>92992</t>
  </si>
  <si>
    <t>DEMOLICAO DE CAMADA DE ASSENTAMENTO/CONTRAPISO COM USO DE PONTEIRO, ESPESSURA ATE 4CM</t>
  </si>
  <si>
    <t>4.2.2.1</t>
  </si>
  <si>
    <t>ELETROCALHA FURADA TIPO U PRÉ-GALV.  100X100MM (CHAPA 18) INCLUSIVE CONEXOES E ACESSORIOS - FORNECIMENTO E INSTALACAO</t>
  </si>
  <si>
    <t>92996</t>
  </si>
  <si>
    <t>91854</t>
  </si>
  <si>
    <t>RETIRADA/DEMOLIÇÃO DE INSTALAÇÕES ELÉTRICAS</t>
  </si>
  <si>
    <t>91856</t>
  </si>
  <si>
    <t>4.3.1</t>
  </si>
  <si>
    <t>4.7.5.1</t>
  </si>
  <si>
    <t>87792</t>
  </si>
  <si>
    <t>4.7.5.2</t>
  </si>
  <si>
    <t>REVESTIMENTO DE TETO</t>
  </si>
  <si>
    <t>4.7.5.3</t>
  </si>
  <si>
    <t>94703</t>
  </si>
  <si>
    <t>4.7.5.4</t>
  </si>
  <si>
    <t>MESTRE DE OBRAS COM ENCARGOS COMPLEMENTARES</t>
  </si>
  <si>
    <t>4.7.5.5</t>
  </si>
  <si>
    <t>4.18.2.1</t>
  </si>
  <si>
    <t>4.7.5.6</t>
  </si>
  <si>
    <t>4.18.2.2</t>
  </si>
  <si>
    <t>94706</t>
  </si>
  <si>
    <t>4.7.5.7</t>
  </si>
  <si>
    <t>94707</t>
  </si>
  <si>
    <t>4.7.5.8</t>
  </si>
  <si>
    <t>APLICAÇÃO MANUAL DE PINTURA COM TINTA LÁTEX ACRÍLICA EM PAREDES, DUAS DEMÃOS. AF_06/2014</t>
  </si>
  <si>
    <t>4.7.5.9</t>
  </si>
  <si>
    <t>TERMINAL AEREO EM ACO GALVANIZADO COM BASE DE FIXACAO H = 30CM</t>
  </si>
  <si>
    <t>TE, PVC, SOLDÁVEL, DN 60MM, INSTALADO EM PRUMADA DE ÁGUA - FORNECIMENTO E INSTALAÇÃO. AF_12/2014</t>
  </si>
  <si>
    <t>4.14.1.1</t>
  </si>
  <si>
    <t>4.14.1.2</t>
  </si>
  <si>
    <t>4.14.1.3</t>
  </si>
  <si>
    <t>4.16.1</t>
  </si>
  <si>
    <t>4.14.1.4</t>
  </si>
  <si>
    <t>4.16.2</t>
  </si>
  <si>
    <t>REVESTIMENTO CERÂMICO PARA PAREDES INTERNAS COM PLACAS TIPO GRÊS OU SEMI-GRÊS DE DIMENSÕES 33X45 CM APLICADAS EM AMBIENTES DE ÁREA MAIOR QUE 5 M² NA ALTURA INTEIRA DAS PAREDES. AF_06/2014</t>
  </si>
  <si>
    <t>4.16.3</t>
  </si>
  <si>
    <t>4.16.4</t>
  </si>
  <si>
    <t>4.16.5</t>
  </si>
  <si>
    <t>4.16.6</t>
  </si>
  <si>
    <t>4.16.7</t>
  </si>
  <si>
    <t>4.16.8</t>
  </si>
  <si>
    <t>SEMUS/PMW-COT.103</t>
  </si>
  <si>
    <t>SEMUS/PMW-COT.104</t>
  </si>
  <si>
    <t>PORTÕES</t>
  </si>
  <si>
    <t>89505</t>
  </si>
  <si>
    <t>BOMBA RECALQUE D'AGUA TRIFASICA 10,0 HP</t>
  </si>
  <si>
    <t>REPARO/COLAGEM DE ESTRUTURAS DE CONCRETO COM ADESIVO ESTRUTURAL A BASE DE EPOXI, E=2 MM</t>
  </si>
  <si>
    <t>89507</t>
  </si>
  <si>
    <t>REVESTIMENTO DE PAREDES, TETO E FORROS</t>
  </si>
  <si>
    <t>4.15.3.1</t>
  </si>
  <si>
    <t>DISJUNTOR TRIPOLAR TIPO DIN, CORRENTE NOMINAL DE 40A - FORNECIMENTO E INSTALAÇÃO. AF_04/2016</t>
  </si>
  <si>
    <t>CANTONEIRA DE ALUMINIO 1"X1, PARA PROTECAO DE QUINA DE PAREDE</t>
  </si>
  <si>
    <t>91871</t>
  </si>
  <si>
    <t>DISJUNTOR TERMOMAGNETICO TRIPOLAR EM CAIXA MOLDADA 175 A 225A 240V, FORNECIMENTO E INSTALACAO</t>
  </si>
  <si>
    <t>APLICAÇÃO MANUAL DE PINTURA COM TINTA LÁTEX ACRÍLICA EM TETO, DUAS DEMÃOS. AF_06/2014</t>
  </si>
  <si>
    <t>ESQUADRIAS</t>
  </si>
  <si>
    <t>REMOCAO MANUAL DE ENTULHO</t>
  </si>
  <si>
    <t>LUVA DE CORRER, PVC, SOLDÁVEL, DN 60MM, INSTALADO EM PRUMADA DE ÁGUA   FORNECIMENTO E INSTALAÇÃO. AF_12/2014</t>
  </si>
  <si>
    <t>89510</t>
  </si>
  <si>
    <t>INSTALAÇÕES ELÉTRICAS</t>
  </si>
  <si>
    <t>BANCADAS E DIVISÓRIAS</t>
  </si>
  <si>
    <t>RODAPE EM MARMORITE, ALTURA 10CM</t>
  </si>
  <si>
    <t>ENTRADA DE ENERGIA ELÉTRICA AÉREA TRIFÁSICA 100A COM POSTE DE CONCRETO, INCLUSIVE CABEAMENTO, CAIXA DE PROTEÇÃO PARA MEDIDOR E ATERRAMENTO.</t>
  </si>
  <si>
    <t>89517</t>
  </si>
  <si>
    <t>CABO DE COBRE FLEXÍVEL ISOLADO, 4 MM², ANTI-CHAMA 0,6/1,0 KV, PARA CIRCUITOS TERMINAIS - FORNECIMENTO E INSTALAÇÃO. AF_12/2015</t>
  </si>
  <si>
    <t>VERGAS E CONTRAVERGAS</t>
  </si>
  <si>
    <t>TUBOS E CONEXÕES PARA ÁGUA FRIA</t>
  </si>
  <si>
    <t>CABEAMENTO ESTRUTURADO E REDE DE LÓGICA</t>
  </si>
  <si>
    <t>Revestimento com argamassa baritada - densidade = 3,2 g/cm³ - esp=2,0cm</t>
  </si>
  <si>
    <t>3.8.1</t>
  </si>
  <si>
    <t>DIVISORIA EM GRANITO BRANCO POLIDO, ESP = 3CM, ASSENTADO COM ARGAMASSA TRACO 1:4, ARREMATE EM CIMENTO BRANCO, EXCLUSIVE FERRAGENS</t>
  </si>
  <si>
    <t>REGISTRO DE ESFERA, PVC, ROSCÁVEL, 3/4", FORNECIDO E INSTALADO EM RAMAL DE ÁGUA. AF_03/2015</t>
  </si>
  <si>
    <t>74025/001</t>
  </si>
  <si>
    <t>TUBO, PVC, SOLDÁVEL, DN 75MM, INSTALADO EM PRUMADA DE ÁGUA - FORNECIMENTO E INSTALAÇÃO. AF_12/2014</t>
  </si>
  <si>
    <t>PAISAGISMO, PROTEÇÕES E ACESSIBILIDADE</t>
  </si>
  <si>
    <t>4.6.2.1.1</t>
  </si>
  <si>
    <t>4.6.2.1.2</t>
  </si>
  <si>
    <t>(COMPOSIÇÃO REPRESENTATIVA) DO SERVIÇO DE CONTRAPISO EM ARGAMASSA TRAÇO 1:4 (CIM E AREIA), EM BETONEIRA 400 L, ESPESSURA 3 CM ÁREAS SECAS E 3 CM ÁREAS MOLHADAS, PARA EDIFICAÇÃO HABITACIONAL UNIFAMILIAR (CASA) E EDIFICAÇÃO PÚBLICA PADRÃO. AF_11/2014</t>
  </si>
  <si>
    <t>4.6.2.1.3</t>
  </si>
  <si>
    <t>2.1</t>
  </si>
  <si>
    <t>4.6.2.1.4</t>
  </si>
  <si>
    <t>2.2</t>
  </si>
  <si>
    <t>CABO DE COBRE NU 35MM2 - FORNECIMENTO E INSTALACAO</t>
  </si>
  <si>
    <t>74051/002</t>
  </si>
  <si>
    <t>FORROS E ACABAMENTOS</t>
  </si>
  <si>
    <t>ACESSÓRIOS</t>
  </si>
  <si>
    <t>LIGAÇÃO DOMICILIAR DE ESGOTO DN 100MM, DA CASA ATÉ A CAIXA, COMPOSTO POR 10,0M TUBO DE PVC ESGOTO PREDIAL DN 100MM E CAIXA DE ALVENARIA COM TAMPA DE CONCRETO - FORNECIMENTO E INSTALAÇÃO</t>
  </si>
  <si>
    <t>4.6.2.1</t>
  </si>
  <si>
    <t>TOMADAS, INTERRUPTORES, ESPELHOS E LUMINÁRIAS</t>
  </si>
  <si>
    <t>4.6.2.2</t>
  </si>
  <si>
    <t>ESTRUTURA METALICA EM TESOURAS OU TRELICAS, VAO LIVRE DE 12M, FORNECIMENTO E MONTAGEM, NAO SENDO CONSIDERADOS OS FECHAMENTOS METALICOS, AS COLUNAS, OS SERVICOS GERAIS EM ALVENARIA E CONCRETO, AS TELHAS DE COBERTURA E A PINTURA DE ACABAMENTO</t>
  </si>
  <si>
    <t>4.6.2.3</t>
  </si>
  <si>
    <t>4.6.2.4</t>
  </si>
  <si>
    <t>4.6.2.5</t>
  </si>
  <si>
    <t>4.2.1.1</t>
  </si>
  <si>
    <t>INTERRUPTOR PARALELO (1 MÓDULO), 10A/250V, INCLUINDO SUPORTE E PLACA - FORNECIMENTO E INSTALAÇÃO. AF_12/2015</t>
  </si>
  <si>
    <t>REVESTIMENTO CERÂMICO PARA PISCINA EM PASTILHAS DE PORCELANA 5 X 5 CM (PLACAS DE 30 X 30 CM), ALINHADAS A PRUMO. (COM ARGAMASSA COLANTE ACIII)</t>
  </si>
  <si>
    <t>CABO DE COBRE FLEXÍVEL ISOLADO, 150 MM², ANTI-CHAMA 0,6/1,0 KV, PARA DISTRIBUIÇÃO - FORNECIMENTO E INSTALAÇÃO. AF_12/2015</t>
  </si>
  <si>
    <t>HASTE COPPERWELD 5/8 X 3,0M COM CONECTOR</t>
  </si>
  <si>
    <t>CAIXA DE PASSAGEM 40X40X50 FUNDO BRITA COM TAMPA</t>
  </si>
  <si>
    <t>85406</t>
  </si>
  <si>
    <t>85407</t>
  </si>
  <si>
    <t>RETIRADAS E DEMOLIÇÕES</t>
  </si>
  <si>
    <t>87547</t>
  </si>
  <si>
    <t>87549</t>
  </si>
  <si>
    <t>CABO UTP-4P, CAT. 6 , 24 AWG</t>
  </si>
  <si>
    <t>CABO DE COBRE FLEXÍVEL ISOLADO, 2,5 MM², ANTI-CHAMA 0,6/1,0 KV, PARA CIRCUITOS TERMINAIS - FORNECIMENTO E INSTALAÇÃO. AF_12/2015</t>
  </si>
  <si>
    <t>ESPELHO BAQUELITE 4" X 2" 2 FUROS RJ-45</t>
  </si>
  <si>
    <t>CUBA DE EMBUTIR OVAL EM LOUÇA BRANCA, 35 X 50CM OU EQUIVALENTE, INCLUSO VÁLVULA EM METAL CROMADO E SIFÃO FLEXÍVEL EM PVC - FORNECIMENTO E INSTALAÇÃO. AF_12/2013</t>
  </si>
  <si>
    <t>4.2.1</t>
  </si>
  <si>
    <t>4.7.4.1</t>
  </si>
  <si>
    <t>4.2.2</t>
  </si>
  <si>
    <t>4.7.4.2</t>
  </si>
  <si>
    <t>4.2.3</t>
  </si>
  <si>
    <t>4.7.4.3</t>
  </si>
  <si>
    <t>4.7.5.10</t>
  </si>
  <si>
    <t>4.7.4.4</t>
  </si>
  <si>
    <t>4.7.4.5</t>
  </si>
  <si>
    <t>4.18.1.1</t>
  </si>
  <si>
    <t>4.7.4.6</t>
  </si>
  <si>
    <t>4.18.1.2</t>
  </si>
  <si>
    <t>4.7.4.7</t>
  </si>
  <si>
    <t>PISCINA</t>
  </si>
  <si>
    <t>87402</t>
  </si>
  <si>
    <t>4.18.1.3</t>
  </si>
  <si>
    <t>4.7.4.8</t>
  </si>
  <si>
    <t>4.18.1.4</t>
  </si>
  <si>
    <t>INTERRUPTOR SIMPLES (1 MÓDULO), 10A/250V, INCLUINDO SUPORTE E PLACA - FORNECIMENTO E INSTALAÇÃO. AF_12/2015</t>
  </si>
  <si>
    <t>4.15.1</t>
  </si>
  <si>
    <t>4.7.6.10</t>
  </si>
  <si>
    <t>4.15.2</t>
  </si>
  <si>
    <t>4.15.3</t>
  </si>
  <si>
    <t>4.15.4</t>
  </si>
  <si>
    <t>85410</t>
  </si>
  <si>
    <t>ESTRUTURA METÁLICA</t>
  </si>
  <si>
    <t>AGETOP 72556</t>
  </si>
  <si>
    <t>85415</t>
  </si>
  <si>
    <t>87553</t>
  </si>
  <si>
    <t>73899/002</t>
  </si>
  <si>
    <t>72231</t>
  </si>
  <si>
    <t>85417</t>
  </si>
  <si>
    <t>PLACA ESMALTADA PARA IDENTIFICAÇÃO NR DE RUA, DIMENSÕES 45X25CM</t>
  </si>
  <si>
    <t>ALVENARIA DE VEDAÇÃO</t>
  </si>
  <si>
    <t>VIDRO TEMPERADO INCOLOR, ESPESSURA 8MM, FORNECIMENTO E INSTALACAO, INCLUSIVE MASSA PARA VEDACAO</t>
  </si>
  <si>
    <t>TOMADA BAIXA DE EMBUTIR (1 MÓDULO), 2P+T 10 A, INCLUINDO SUPORTE E PLACA - FORNECIMENTO E INSTALAÇÃO. AF_12/2015</t>
  </si>
  <si>
    <t>4.15.2.1</t>
  </si>
  <si>
    <t>87411</t>
  </si>
  <si>
    <t>AGETOP 3940</t>
  </si>
  <si>
    <t>VASO SANITARIO SIFONADO CONVENCIONAL COM LOUÇA BRANCA, INCLUSO CONJUNTO DE LIGAÇÃO PARA BACIA SANITÁRIA AJUSTÁVEL - FORNECIMENTO E INSTALAÇÃO. AF_10/2016</t>
  </si>
  <si>
    <t>90777</t>
  </si>
  <si>
    <t>4.10</t>
  </si>
  <si>
    <t>4.11</t>
  </si>
  <si>
    <t>4.12</t>
  </si>
  <si>
    <t>4.13</t>
  </si>
  <si>
    <t>4.14</t>
  </si>
  <si>
    <t>4.15</t>
  </si>
  <si>
    <t>4.16</t>
  </si>
  <si>
    <t>4.17</t>
  </si>
  <si>
    <t>4.18</t>
  </si>
  <si>
    <t>TRANSPORTES E REMOÇÕES</t>
  </si>
  <si>
    <t>90780</t>
  </si>
  <si>
    <t>SERVIÇOS INICIAIS</t>
  </si>
  <si>
    <t>SUBESTAÇÃO TRANSFORMADORA</t>
  </si>
  <si>
    <t>DATA - BASE</t>
  </si>
  <si>
    <t>PREFEITURA MUNICIPAL DE PALMAS</t>
  </si>
  <si>
    <t>SECRETARIA MUNICIPAL DE SAÚDE</t>
  </si>
  <si>
    <t>DIVISÃO DE PROJETOS E EXECUÇÃO DE OBRAS</t>
  </si>
  <si>
    <t>ITEM</t>
  </si>
  <si>
    <t>CÓDIGO</t>
  </si>
  <si>
    <t>DESCRIÇÃO DOS SERVIÇOS</t>
  </si>
  <si>
    <t>UNID.</t>
  </si>
  <si>
    <t>PREÇO UNITÁRIO</t>
  </si>
  <si>
    <t>VALOR TOTAL</t>
  </si>
  <si>
    <t>TOTAL DA ETAPA</t>
  </si>
  <si>
    <t>RELATÓRIO SINTÉTICO DE ORÇAMENTO</t>
  </si>
  <si>
    <r>
      <rPr>
        <b/>
        <sz val="9"/>
        <rFont val="Arial"/>
        <family val="2"/>
      </rPr>
      <t>DATA-BASE:</t>
    </r>
    <r>
      <rPr>
        <sz val="9"/>
        <rFont val="Arial"/>
        <family val="2"/>
      </rPr>
      <t xml:space="preserve"> INDICADA</t>
    </r>
  </si>
  <si>
    <t>TOTAL DA OBRA</t>
  </si>
  <si>
    <t>QUANTIDADE</t>
  </si>
  <si>
    <t>TOTAL GERAL</t>
  </si>
  <si>
    <t>Palmas - TO, _________de__________________________de_____________</t>
  </si>
  <si>
    <t>___________________________________________________________</t>
  </si>
  <si>
    <t>Eng. Itano Arruda Nunes Neto</t>
  </si>
  <si>
    <t xml:space="preserve">UN </t>
  </si>
  <si>
    <t>COEF.</t>
  </si>
  <si>
    <t>SUBTOTAL</t>
  </si>
  <si>
    <t xml:space="preserve">PRECO UNIT/UN </t>
  </si>
  <si>
    <t>1.3</t>
  </si>
  <si>
    <t>TOTAL POR M=</t>
  </si>
  <si>
    <t>2.3</t>
  </si>
  <si>
    <t>TOTAL POR UN=</t>
  </si>
  <si>
    <t>6.1</t>
  </si>
  <si>
    <t>6.2</t>
  </si>
  <si>
    <t>6.3</t>
  </si>
  <si>
    <t>7.1</t>
  </si>
  <si>
    <t>7.2</t>
  </si>
  <si>
    <t>7.3</t>
  </si>
  <si>
    <t>8.1</t>
  </si>
  <si>
    <t>8.2</t>
  </si>
  <si>
    <t>8.3</t>
  </si>
  <si>
    <t>8.4</t>
  </si>
  <si>
    <t>PLACOCENTER - (3215-1678) - VENDEDOR JONAS RIBEIRO</t>
  </si>
  <si>
    <t>BONA FIDE - (3015-4202) - VENDEDORA ERIKA</t>
  </si>
  <si>
    <t>DIVIPLACAS - (3225-8657) - VENDEDOR JOÃO LEONARDO</t>
  </si>
  <si>
    <t>DIVICENTER  - VENDEDOR JONILSON - 3216-3386</t>
  </si>
  <si>
    <t>PLACOCENTER - VENDEDOR DIEGO SARAIVA - 3215-1678</t>
  </si>
  <si>
    <t>PRE LAR - VENDEDORA LARISSA - 3216-1851</t>
  </si>
  <si>
    <t>PRIME PISCINA &amp; CONSTRUÇÃO - JAIR NETO - 3215-3362</t>
  </si>
  <si>
    <r>
      <rPr>
        <b/>
        <sz val="9"/>
        <rFont val="Arial"/>
        <family val="2"/>
      </rPr>
      <t xml:space="preserve">OBRA: </t>
    </r>
    <r>
      <rPr>
        <sz val="9"/>
        <rFont val="Arial"/>
        <family val="2"/>
      </rPr>
      <t>POLICLÍNICA DA 303 NORTE</t>
    </r>
  </si>
  <si>
    <r>
      <rPr>
        <b/>
        <sz val="9"/>
        <rFont val="Arial"/>
        <family val="2"/>
      </rPr>
      <t>LOCAL:</t>
    </r>
    <r>
      <rPr>
        <sz val="9"/>
        <rFont val="Arial"/>
        <family val="2"/>
      </rPr>
      <t xml:space="preserve"> 303 NORTE - S/N, APM 01 AL - 10, PALMAS -TO</t>
    </r>
  </si>
  <si>
    <t>OBRA:  POLICLÍNICA 303 NORTE</t>
  </si>
  <si>
    <t xml:space="preserve">COTAÇÕES BASEADAS NA MEDIANA DOS PREÇOS DE COMÉRCIO DA CIDADE DE PALMAS - TO </t>
  </si>
  <si>
    <t>1.4</t>
  </si>
  <si>
    <t>1.5</t>
  </si>
  <si>
    <t>SERVENTE COM ENCARGOS COMPLEMENTARES</t>
  </si>
  <si>
    <t>1.6</t>
  </si>
  <si>
    <t>M3</t>
  </si>
  <si>
    <t>ARGAMASSA TRAÇO 1:6 (CIMENTO E AREIA MÉDIA) COM ADIÇÃO DE PLASTIFICANTE PARA EMBOÇO/MASSA ÚNICA/ASSENTAMENTO DE ALVENARIA DE VEDAÇÃO, PREPARO MECÂNICO COM BETONEIRA 250 L. AF_06/2014</t>
  </si>
  <si>
    <t>PEDREIRO</t>
  </si>
  <si>
    <t>INS00004750</t>
  </si>
  <si>
    <t>2.4</t>
  </si>
  <si>
    <t>CANALETA CONCRETO 9 X 19 X 19 CM (CLASSE D - NBR 6136)</t>
  </si>
  <si>
    <t>INS00000658</t>
  </si>
  <si>
    <t>2.5</t>
  </si>
  <si>
    <t>LANCAMENTO/APLICACAO MANUAL DE CONCRETO EM ESTRUTURAS</t>
  </si>
  <si>
    <t>74157/003</t>
  </si>
  <si>
    <t>ACO CA-60, 5,0 MM, VERGALHAO</t>
  </si>
  <si>
    <t>KG</t>
  </si>
  <si>
    <t>INS00000039</t>
  </si>
  <si>
    <t>TOTAL POR M3=</t>
  </si>
  <si>
    <t>M2</t>
  </si>
  <si>
    <t>TOTAL POR M2 =</t>
  </si>
  <si>
    <t>AZULEJISTA OU LADRILHISTA COM ENCARGOS COMPLEMENTARES</t>
  </si>
  <si>
    <t>5.4</t>
  </si>
  <si>
    <t>INS00034357</t>
  </si>
  <si>
    <t>6.4</t>
  </si>
  <si>
    <t>TOTAL POR M =</t>
  </si>
  <si>
    <t>7.4</t>
  </si>
  <si>
    <t>CIMENTO BRANCO</t>
  </si>
  <si>
    <t>INS00001380</t>
  </si>
  <si>
    <t>8.5</t>
  </si>
  <si>
    <t>9.1</t>
  </si>
  <si>
    <t>9.2</t>
  </si>
  <si>
    <t>9.3</t>
  </si>
  <si>
    <t>9.4</t>
  </si>
  <si>
    <t>9.5</t>
  </si>
  <si>
    <t>9.6</t>
  </si>
  <si>
    <t>9.7</t>
  </si>
  <si>
    <t>10.1</t>
  </si>
  <si>
    <t>10.2</t>
  </si>
  <si>
    <t>10.3</t>
  </si>
  <si>
    <t>10.4</t>
  </si>
  <si>
    <t>TOTAL POR UN =</t>
  </si>
  <si>
    <t>11.1</t>
  </si>
  <si>
    <t>11.2</t>
  </si>
  <si>
    <t>11.3</t>
  </si>
  <si>
    <t>11.4</t>
  </si>
  <si>
    <t>11.5</t>
  </si>
  <si>
    <t>12.1</t>
  </si>
  <si>
    <t>12.2</t>
  </si>
  <si>
    <t>12.3</t>
  </si>
  <si>
    <t>12.4</t>
  </si>
  <si>
    <t>12.5</t>
  </si>
  <si>
    <t>13.1</t>
  </si>
  <si>
    <t>13.2</t>
  </si>
  <si>
    <t>13.3</t>
  </si>
  <si>
    <t>13.4</t>
  </si>
  <si>
    <t>13.5</t>
  </si>
  <si>
    <t>14.1</t>
  </si>
  <si>
    <t>14.2</t>
  </si>
  <si>
    <t>14.3</t>
  </si>
  <si>
    <t>14.4</t>
  </si>
  <si>
    <t>14.5</t>
  </si>
  <si>
    <t>15.1</t>
  </si>
  <si>
    <t>15.2</t>
  </si>
  <si>
    <t>15.3</t>
  </si>
  <si>
    <t>15.4</t>
  </si>
  <si>
    <t>16.1</t>
  </si>
  <si>
    <t>16.2</t>
  </si>
  <si>
    <t>16.3</t>
  </si>
  <si>
    <t>17.1</t>
  </si>
  <si>
    <t>17.2</t>
  </si>
  <si>
    <t>17.3</t>
  </si>
  <si>
    <t>AUXILIAR DE ELETRICISTA COM ENCARGOS COMPLEMENTARES</t>
  </si>
  <si>
    <t>ELETRICISTA COM ENCARGOS COMPLEMENTARES</t>
  </si>
  <si>
    <t>ARRUELA QUADRADA ACO GALV D = 38MM ESP= 3MM DFURO= 18 MM</t>
  </si>
  <si>
    <t>INS00000379</t>
  </si>
  <si>
    <t>CINTA FG DE 150MM P/ FIXACAO DE CAIXA MEDICAO.</t>
  </si>
  <si>
    <t>INS00000420</t>
  </si>
  <si>
    <t>CABO DE COBRE ISOLAMENTO ANTI-CHAMA 450/750V 10MM2, TP PIRASTIC
PIRELLI OU EQUIV</t>
  </si>
  <si>
    <t>INS00000985</t>
  </si>
  <si>
    <t>INS00001061</t>
  </si>
  <si>
    <t>ARMACAO VERTICAL C/ HASTE E CONTRA-PINO EM CHAPA DE FERRO GALV
3/16" C/ 1 ESTRIBO E 1 ISOLADOR"</t>
  </si>
  <si>
    <t>INS00001091</t>
  </si>
  <si>
    <t>INS00001568</t>
  </si>
  <si>
    <t>DISJUNTOR TIPO NEMA, TRIPOLAR 60 ATE 100A</t>
  </si>
  <si>
    <t>INS00002373</t>
  </si>
  <si>
    <t>ELETRODUTO DE PVC ROSCÁVEL DE 1/2•, SEM LUVA</t>
  </si>
  <si>
    <t>INS00002673</t>
  </si>
  <si>
    <t>ELETRODUTO DE PVC ROSCÁVEL DE 1•, SEM LUVA</t>
  </si>
  <si>
    <t>INS00002685</t>
  </si>
  <si>
    <t>HASTE DE ATERRAMENTO EM ACO, REVESTIDA COM BAIXA CAMADA DE COBRE, COM 3,00 M DE COMPRIMENTO E DN = 5/8", COM CONECTOR TIPO GRAMPO</t>
  </si>
  <si>
    <t>INS00003380</t>
  </si>
  <si>
    <t>ISOLADOR ROLDANA DE PORCELANA VIDRADA PIBT72X72</t>
  </si>
  <si>
    <t>INS00003398</t>
  </si>
  <si>
    <t>PARAFUSO ZINCADO, SEXTAVADO, COM ROSCA INTEIRA, DIAMETRO 5/8", COMPRIMENTO 3", COM PORCA E ARRUELA DE PRESSAO MEDIA</t>
  </si>
  <si>
    <t>INS00004336</t>
  </si>
  <si>
    <t>POSTE DE CONCRETO CIRCULAR, 100 KG, H = 7 M (NBR 8451)</t>
  </si>
  <si>
    <t>INS00005054</t>
  </si>
  <si>
    <t>ROLDANAS PLASTICAS/PVC OU CLEATS TAMANHO MEDIO P/ INSTALACAO ELETR APARENTE</t>
  </si>
  <si>
    <t>INS00020256</t>
  </si>
  <si>
    <t>REGISTRO OU REGULADOR DE GAS COZINHA, VAZAO DE 2 KG/H, 2,8 KPA</t>
  </si>
  <si>
    <t>INS00011756</t>
  </si>
  <si>
    <t>SERRALHEIRO COM ENCARGOS COMPLEMENTARES</t>
  </si>
  <si>
    <t>CHAPA ACO FINA QUENTE PRETA 18MSG E = 1,21MM - 9,76KG/M2</t>
  </si>
  <si>
    <t>INS00001323</t>
  </si>
  <si>
    <t>REBITE DE ALUMINIO VAZADO DE REPUXO, 3,2 X 8 MM (1KG = 1025 UNIDADES)</t>
  </si>
  <si>
    <t>INS00005104</t>
  </si>
  <si>
    <t>SOLDA 50/50</t>
  </si>
  <si>
    <t>INS00013388</t>
  </si>
  <si>
    <t>M²</t>
  </si>
  <si>
    <t>79498/001</t>
  </si>
  <si>
    <t>CONCRETO FCK = 20MPA, TRAÇO 1:2,7:3 (CIMENTO/ AREIA MÉDIA/ BRITA 1) - PREPARO MECÂNICO COM BETONEIRA 400 L. AF_07/2016</t>
  </si>
  <si>
    <t>GUINDAUTO HIDRÁULICO, CAPACIDADE MÁXIMA DE CARGA 3300 KG, MOMENTO MÁXIMO DE CARGA 5,8 TM, ALCANCE MÁXIMO HORIZONTAL 7,60 M, INCLUSIVE CAMINHÃO TOCO PBT 16.000 KG, POTÊNCIA DE 189 CV - CHP DIURNO. AF_03/2016</t>
  </si>
  <si>
    <t>CHP</t>
  </si>
  <si>
    <t>AJUDANTE DE ELETRICISTA</t>
  </si>
  <si>
    <t>ELETRICISTA</t>
  </si>
  <si>
    <t>ELETRICISTA DE MANUTENCAO INDUSTRIAL</t>
  </si>
  <si>
    <t>ENGENHEIRO ELETRICISTA</t>
  </si>
  <si>
    <t>MATERIAIS E ACESSÓRIOS PARA SUBESTAÇÃO AÉREA DE 150 KVA / 13.800-380/220V COM QUADRO DE MEDIÇÃO E PROTEÇÃO GERA</t>
  </si>
  <si>
    <t>UM</t>
  </si>
  <si>
    <t>INS00002436</t>
  </si>
  <si>
    <t>INS0000247</t>
  </si>
  <si>
    <t>INS00002439</t>
  </si>
  <si>
    <t>INS00034783</t>
  </si>
  <si>
    <t>SEINFRA I8120</t>
  </si>
  <si>
    <t>GRAMPO PARALELO METALICO PARA CABO DE 6 A 50 MM2, COM 2 PARAFUSOS</t>
  </si>
  <si>
    <t>CAIXA DE PROTECAO PARA 1 MEDIDOR TRIFASICO, EM CHAPA DE ACO 20 USG (PADRAO DA CR</t>
  </si>
  <si>
    <t>TOTAL POR UN  =</t>
  </si>
  <si>
    <t>ELETROCALHA FURADA TIPO U PRÉ-GALV.  100X100MM (CHAPA 18)</t>
  </si>
  <si>
    <t>SESAU - PMW COTAÇÃO 1</t>
  </si>
  <si>
    <t>SUPORTE VERT. PARA ELETROCALHA FURADA TIPO U PRÉ-GALV.  100X100MM (CHAPA 18)</t>
  </si>
  <si>
    <t>SESAU - PMW COTAÇÃO 3</t>
  </si>
  <si>
    <t>TAMPA PARA ELETROCALHA FURADA TIPO U PRÉ-GALV.  100X100MM (CHAPA 18)</t>
  </si>
  <si>
    <t>SESAU - PMW COTAÇÃO 4</t>
  </si>
  <si>
    <t>6.5</t>
  </si>
  <si>
    <t>6.6</t>
  </si>
  <si>
    <t>6.7</t>
  </si>
  <si>
    <t>CARPINTEIRO DE FORMAS COM ENCARGOS COMPLEMENTARES</t>
  </si>
  <si>
    <t>AJUDANTE DE CARPINTEIRO COM ENCARGOS COMPLEMENTARES</t>
  </si>
  <si>
    <t>AUXILIAR DE SERRALHEIRO COM ENCARGOS COMPLEMENTARES</t>
  </si>
  <si>
    <t>PEDREIRO COM ENCARGOS COMPLEMENTARES</t>
  </si>
  <si>
    <t>PINTOR COM ENCARGOS COMPLEMENTARES</t>
  </si>
  <si>
    <t>AJUDANTE ESPECIALIZADO COM ENCARGOS COMPLEMENTARES</t>
  </si>
  <si>
    <t>ALVENARIA ESTRUTURAL DE BLOCOS CERÂMICOS 14X19X29, (ESPESSURA DE 14 CM), PARA PAREDES COM ÁREA LÍQUIDA MENOR QUE 6M², SEM VÃOS, UTILIZANDO PALHETA E ARGAMASSA DE ASSENTAMENTO COM PREPARO MANUAL.</t>
  </si>
  <si>
    <t>PECA DE MADEIRA 3A QUALIDADE 2,5 X 10CM NAO APARELHADA M CR</t>
  </si>
  <si>
    <t>INS00004509</t>
  </si>
  <si>
    <t>PREGO DE ACO POLIDO COM CABECA 18 X 27 (2 1/2 X 10)</t>
  </si>
  <si>
    <t>INS00005061</t>
  </si>
  <si>
    <t>TABUA MADEIRA 2A QUALIDADE 2,5 X 30,0CM (1 X 12") NAO APARELHADA</t>
  </si>
  <si>
    <t>INS00006189</t>
  </si>
  <si>
    <t>PORTINHOLA DE ABRIR EM ALUMINIO DE 60 X 80 CM, VENEZIANA VENTILADA 1 FOLHA, ACABAMENTO ANODIZADO NATURAL</t>
  </si>
  <si>
    <t>INS00037585</t>
  </si>
  <si>
    <t>CADEADO DE LATAO (PADRAO COMUM), H = 25 MM</t>
  </si>
  <si>
    <t>INS00005090</t>
  </si>
  <si>
    <t>ARGAMASSA TRAÇO 1:3 (CIMENTO E AREIA GROSSA) PARA CHAPISCO CONVENCIONAL, PREPARO MECÂNICO COM BETONEIRA 400 L. AF_06/2014</t>
  </si>
  <si>
    <t>87313</t>
  </si>
  <si>
    <t>ARGAMASSA TRAÇO 1:2:8 (CIMENTO, CAL E AREIA MÉDIA) PARA EMBOÇO/MASSA ÚNICA/ASSENTAMENTO DE ALVENARIA DE VEDAÇÃO, PREPARO MANUAL</t>
  </si>
  <si>
    <t>INS00087369</t>
  </si>
  <si>
    <t>SELADOR ACRILICO PAREDES INTERNAS/EXTERNAS</t>
  </si>
  <si>
    <t>L</t>
  </si>
  <si>
    <t>INS00006085</t>
  </si>
  <si>
    <t>TINTA ACRILICA PREMIUM, COR BRANCO FOSCO</t>
  </si>
  <si>
    <t>INS00007334</t>
  </si>
  <si>
    <t>ARGAMASSA PRONTA PARA CONTRAPISO, PREPARO MANUAL. AF_06/2014</t>
  </si>
  <si>
    <t>LAJE PRE-MOLDADA DE FORRO CONVENCIONAL SOBRECARGA 100KG/M2 VAO ATE 4,50M</t>
  </si>
  <si>
    <t>INS00003741</t>
  </si>
  <si>
    <t>GAS DE COZINHA - GLP</t>
  </si>
  <si>
    <t>INS00004226</t>
  </si>
  <si>
    <t>MANGUEIRA P/ GAS 1/2" C/ 1M</t>
  </si>
  <si>
    <t>INS00020260</t>
  </si>
  <si>
    <t>VIDRACEIRO COM ENCARGOS COMPLEMENTARES</t>
  </si>
  <si>
    <t>VIDRO TEMPERADO INCOLOR E=8MM, SEM COLOCAÇÃO</t>
  </si>
  <si>
    <t>INS00010506</t>
  </si>
  <si>
    <t>PUXADOR TUBULAR DE CENTRO P/ JANELAS - LATAO CROMADO</t>
  </si>
  <si>
    <t>INS00011524</t>
  </si>
  <si>
    <t>FECHADURA C/ CILINDRO LATAO CROMADO P/ PORTA VIDRO TP AROUCA 2171-L OU EQUIV</t>
  </si>
  <si>
    <t>INS00003103</t>
  </si>
  <si>
    <t>TRILHO "U" DE ALUMINIO, 40X40MM E ROLDANA FIXA DUPLA DE LATAO COM ROLAMENTO PARA PORTA OU JANELA DE CORRER</t>
  </si>
  <si>
    <t>7.5</t>
  </si>
  <si>
    <t>JOGO DE FERRAGENS CROMADAS P/ PORTA DE VIDRO TEMPERADO, UMA FOLHA COMPOSTA: DOBRADICA SUPERIOR (101) E INFERIOR (103),TRINCO (502), FECHADURA (520),CONTRA FECHADURA (531),COM CAPUCHINHO</t>
  </si>
  <si>
    <t>CJ</t>
  </si>
  <si>
    <t>INS00003104</t>
  </si>
  <si>
    <t>VIDRO TEMPERADO INCOLOR E = 10 MM, SEM COLOCACAO</t>
  </si>
  <si>
    <t>INS00010507</t>
  </si>
  <si>
    <t>PUXADOR CONCHA LATAO CROMADO OU POLIDO P/ PORTA/JAN CORRER - 3 X9CM</t>
  </si>
  <si>
    <t>INS00011523</t>
  </si>
  <si>
    <t>CANTONEIRA DE ALUMINIO 1"X1, PARA PROTECAO DE QUINA DE PAREDE</t>
  </si>
  <si>
    <t>MOLA FECHA PORTA P/ PORTA C/ LARGURA MAIOR QUE 100CM</t>
  </si>
  <si>
    <t>INS00011571</t>
  </si>
  <si>
    <t>SESAU - PMW COTAÇÃO 10</t>
  </si>
  <si>
    <t>APLICAÇÃO DE JATO DE AREIA EM VIDRO TEMPERADO</t>
  </si>
  <si>
    <t>ARGAMASSA TRAÇO 1:4 (CIMENTO E AREIA MÉDIA) PARA CONTRAPISO, PREPARO MANUAL. AF_06/2014</t>
  </si>
  <si>
    <t>MARMORISTA/GRANITEIRO COM ENCARGOS COMPLEMENTARES</t>
  </si>
  <si>
    <t>GRANITO PARA BANCADA, POLIDO, TIPO ANDORINHA/ QUARTZ/ CASTELO/ CORUMBA OU OUTROS EQUIVALENTES DA REGIAO, E= *2,5* CM</t>
  </si>
  <si>
    <t>SOLEIRA GRANITO 15 X 3CM</t>
  </si>
  <si>
    <t>INS00020232</t>
  </si>
  <si>
    <t>11.6</t>
  </si>
  <si>
    <t>MÃO FRANCESA EM BARRA DE FERRO CHATO RETANGULAR 2" X 1/4", REFORÇADA,40 X 30 CM</t>
  </si>
  <si>
    <t>MASSA PLASTICA ADESIVA PARA MARMORE/GRANITO</t>
  </si>
  <si>
    <t>INS00004823</t>
  </si>
  <si>
    <t>BUCHA NYLON S-10 C/ PARAFUSO ACO ZINC ROSCA SOBERBA CAB CHATA 5,5 X 65MM</t>
  </si>
  <si>
    <t>INS00007568</t>
  </si>
  <si>
    <t>INS00011795</t>
  </si>
  <si>
    <t>12.6</t>
  </si>
  <si>
    <t>CIMENTO PORTLAND COMPOSTO CP II-32</t>
  </si>
  <si>
    <t>TELA DE ACO SOLDADA GALVANIZADA/ZINCADA PARA ALVENARIA, FIO D = *1,24 MM, MALHA 25 X 25 MM</t>
  </si>
  <si>
    <t>INS00001379</t>
  </si>
  <si>
    <t>INS00037411</t>
  </si>
  <si>
    <t>ARGAMASSA TRAÇO 1:2:8 (CIMENTO, CAL E AREIA MÉDIA) PARA EMBOÇO/MASSA ÚNICA/ASSENTAMENTO DE ALVENARIA DE VEDAÇÃO, PREPARO MANUAL. AF_06/2014</t>
  </si>
  <si>
    <t>REJUNTE EPOXI COR</t>
  </si>
  <si>
    <t>INS00037398</t>
  </si>
  <si>
    <t>BARRA DE APOIO RETA, EM ACO INOX POLIDO, COMPRIMENTO 90 CM, DIAMETRO MINIMO 3 CM</t>
  </si>
  <si>
    <t>INS00036206</t>
  </si>
  <si>
    <t>INS00038135</t>
  </si>
  <si>
    <t>INS00037595</t>
  </si>
  <si>
    <t>LADRILHO HIDRAULICO, *20 X 20* CM, E= 2 CM, TATIL ALERTA OU DIRECIONAL, AMARELO</t>
  </si>
  <si>
    <t>REJUNTE COLORIDO, CIMENTICIO</t>
  </si>
  <si>
    <t>ARGAMASSA COLANTE TIPO ACIII</t>
  </si>
  <si>
    <t>1.7</t>
  </si>
  <si>
    <t>7.6</t>
  </si>
  <si>
    <t>7.7</t>
  </si>
  <si>
    <t>9.8</t>
  </si>
  <si>
    <t>9.9</t>
  </si>
  <si>
    <t>9.10</t>
  </si>
  <si>
    <t>9.11</t>
  </si>
  <si>
    <t>9.12</t>
  </si>
  <si>
    <t>9.13</t>
  </si>
  <si>
    <t>9.14</t>
  </si>
  <si>
    <t>9.15</t>
  </si>
  <si>
    <t>9.16</t>
  </si>
  <si>
    <t>10.5</t>
  </si>
  <si>
    <t>10.6</t>
  </si>
  <si>
    <t>10.7</t>
  </si>
  <si>
    <t>10.8</t>
  </si>
  <si>
    <t>10.9</t>
  </si>
  <si>
    <t>10.10</t>
  </si>
  <si>
    <t>10.11</t>
  </si>
  <si>
    <t>10.12</t>
  </si>
  <si>
    <t>10.13</t>
  </si>
  <si>
    <t>10.14</t>
  </si>
  <si>
    <t>10.15</t>
  </si>
  <si>
    <t>10.16</t>
  </si>
  <si>
    <t>10.17</t>
  </si>
  <si>
    <t>10.18</t>
  </si>
  <si>
    <t>10.19</t>
  </si>
  <si>
    <t>10.20</t>
  </si>
  <si>
    <t>10.21</t>
  </si>
  <si>
    <t>10.22</t>
  </si>
  <si>
    <t>10.23</t>
  </si>
  <si>
    <t>ENCANEL COMÉRCIO DE MATERIAIS PARA CONSTRUÇÃO - VENDEDOR MARCELO - (3216-7700)</t>
  </si>
  <si>
    <t>JODÊ MATERIAIS ELÉTRICOS - VENDEDOR MARCELO - (3215-4472)</t>
  </si>
  <si>
    <t>ELETRO FERRAGISTA TOCANTINS - VENDEDOR JAIRES - (3213-2040)</t>
  </si>
  <si>
    <t>COMP. UFT/SINAPI 2013 -1</t>
  </si>
  <si>
    <t>30 DIAS</t>
  </si>
  <si>
    <t>60 DIAS</t>
  </si>
  <si>
    <t>90 DIAS</t>
  </si>
  <si>
    <t>120 DIAS</t>
  </si>
  <si>
    <t>PESO DO ITEM</t>
  </si>
  <si>
    <t>TOTAL GERAL SEM BDI</t>
  </si>
  <si>
    <t>BDI</t>
  </si>
  <si>
    <t>TOTAL GERAL COM BDI</t>
  </si>
  <si>
    <t>TOTAL S/BDI</t>
  </si>
  <si>
    <t xml:space="preserve">BDI </t>
  </si>
  <si>
    <t>%</t>
  </si>
  <si>
    <t>VALOR</t>
  </si>
  <si>
    <t>CRONOGRAMA FÍSICO - FINANCEIRO</t>
  </si>
  <si>
    <t>TOTAL ACUMULADO</t>
  </si>
  <si>
    <t>MEDIÇÕES</t>
  </si>
  <si>
    <t>1ª</t>
  </si>
  <si>
    <t>2ª</t>
  </si>
  <si>
    <t>3ª</t>
  </si>
  <si>
    <t>4ª</t>
  </si>
  <si>
    <r>
      <rPr>
        <b/>
        <sz val="10"/>
        <color theme="1"/>
        <rFont val="Arial"/>
        <family val="2"/>
      </rPr>
      <t>OBRA:</t>
    </r>
    <r>
      <rPr>
        <sz val="10"/>
        <color theme="1"/>
        <rFont val="Arial"/>
        <family val="2"/>
      </rPr>
      <t xml:space="preserve"> POLICLÍNICA DA 303 NORTE</t>
    </r>
  </si>
  <si>
    <r>
      <t xml:space="preserve">LOCAL: </t>
    </r>
    <r>
      <rPr>
        <sz val="10"/>
        <color theme="1"/>
        <rFont val="Arial"/>
        <family val="2"/>
      </rPr>
      <t>303 NORTE, APM 01, AL 10, PALMAS - TO</t>
    </r>
  </si>
  <si>
    <t>Itano Arruda Nunes Neto</t>
  </si>
  <si>
    <t>Engenheiro Civil - CREA: 211275/D-TO</t>
  </si>
  <si>
    <t>CÁLCULO DO BDI</t>
  </si>
  <si>
    <t>Em atenção ao estabelecido pelo Acórdão 2622/2013 – TCU – Plenário reformamos a orientação e indicamos a utilização dos seguintes parâmetros para taxas de BDI:</t>
  </si>
  <si>
    <t>OBSERVAÇÕES</t>
  </si>
  <si>
    <t>a) Os percentuais de Impostos a serem adotados devem ser indicados pelo Tomador, conforme legislação vigente. Para o caso do município de Palmas considerou-se o percentual de 50% de mão de obra incidente sobre o valor da obra, sendo o ISS de 5%, o valor para cálculo do BDI foi de 2,50%.</t>
  </si>
  <si>
    <t>Parâmetro</t>
  </si>
  <si>
    <t>Verificação</t>
  </si>
  <si>
    <t>Administração Central</t>
  </si>
  <si>
    <t>Seguros e Garantias</t>
  </si>
  <si>
    <t>CONDIÇÃO</t>
  </si>
  <si>
    <t>b) As tabelas acima foram construídas desconsiderando a desoneração sobre a folha de pagamento prevista nas Leis n° 12.844/2013 e n° 13.161 de 31 de agosto de 2015.</t>
  </si>
  <si>
    <t>Riscos</t>
  </si>
  <si>
    <t>Despesas Financeiras</t>
  </si>
  <si>
    <t>c) Para o tipo de obra “Construção de Edifícios” enquadram-se: a construção e reforma de: edifícios, unidades habitacionais, escolas, hospitais, hotéis, restaurantes, armazéns e depósitos, edifícios para uso agropecuário, estações para trens e metropolitanos, estádios esportivos e quadras cobertas, instalações para embarque e desembarque de passageiros (em aeroportos, rodoviárias, portos, etc.), penitenciárias e presídios, a construção de edifícios industriais (fábricas, oficinas, galpões industriais, etc.), conforme classificação 4120-4 do CNAE 2.0. Também enquadram-se pórticos, mirantes e outros edifícios de finalidade turística.</t>
  </si>
  <si>
    <t>Lucro</t>
  </si>
  <si>
    <t>Impostos: PIS(0,65%), COFINS(3%)</t>
  </si>
  <si>
    <t>OK</t>
  </si>
  <si>
    <t>Impostos: ISS (mun.)</t>
  </si>
  <si>
    <t>MEMÓRIA (BASE DO CÁLCULO)</t>
  </si>
  <si>
    <t>CÁLCULO</t>
  </si>
  <si>
    <t xml:space="preserve"> = LIMPEZA E CAPINA AVALIADA IN LOCO</t>
  </si>
  <si>
    <t>=2*3,2+2*0,8</t>
  </si>
  <si>
    <t>=704/4=176</t>
  </si>
  <si>
    <t>=4*176</t>
  </si>
  <si>
    <t>=(52,5*6*(60)/60)*2</t>
  </si>
  <si>
    <t xml:space="preserve"> = 2 VIGIAS NOTURNOS ALTERNANDO 8H POR NOITE (HORA DE 52MIN. e 30S.)</t>
  </si>
  <si>
    <t xml:space="preserve"> = TEMPO ESTIMADO DE OBRA (704H)</t>
  </si>
  <si>
    <t xml:space="preserve"> = 1/4 DO TEMPO ESTIMADO DE OBRA (704H)</t>
  </si>
  <si>
    <t>=1 CAMINHÃO DE 10M³</t>
  </si>
  <si>
    <t>=15*50</t>
  </si>
  <si>
    <t xml:space="preserve"> = TRANSPORTE DE 50M³ DE MATERIAIS DEMOLIDOS E RETIRADOS DA OBRA PARA ARMAZENAMENTO EM ALMOXARIFADO DA SECRETARIA OU EM ATERRO SANITÁRIO. DMT=15KM</t>
  </si>
  <si>
    <t xml:space="preserve"> = REMOÇÃO DE ENTULHO DA DEMOLIÇÃO E LIMPEZA DA OBRA</t>
  </si>
  <si>
    <t>=(102,37+73,71)*0,15</t>
  </si>
  <si>
    <t xml:space="preserve"> = DEMOLIÇÃO DE ALVENARIA DE PAREDES E FECHAMENTOS DE JANELAS</t>
  </si>
  <si>
    <t>=2127,66/4</t>
  </si>
  <si>
    <t>=213,79</t>
  </si>
  <si>
    <t xml:space="preserve"> = 1/4 DA ÁREA TOTAL DE SUPERFÍCIE INTERNA CONTADA EM CAD</t>
  </si>
  <si>
    <t xml:space="preserve"> = ÁREA TOTAL DE SUPERFÍCIE INTERNA COM CERÂMICA CONTADA EM CAD</t>
  </si>
  <si>
    <t>=1150,79-324,53</t>
  </si>
  <si>
    <t>=48,03</t>
  </si>
  <si>
    <t xml:space="preserve"> = DEMOLIÇÃO DE TODO CONTRAPISO INTERNO - CONTRAPISO JÁ DEMOLIDO</t>
  </si>
  <si>
    <t xml:space="preserve"> = DEMOLIÇÃO DE TODO PISO CERÂMICO CONTADO EM CAD</t>
  </si>
  <si>
    <t>=5</t>
  </si>
  <si>
    <t xml:space="preserve"> = ESTIMATIVA DE REMOÇÃO DE CAPEAMENTO E DE ESTRUTURA DE CONCRETO PARA REPARO CONFORME PROJETO</t>
  </si>
  <si>
    <t>=551,91</t>
  </si>
  <si>
    <t xml:space="preserve"> = RETIRADA DE TODAS AS TELHAS EXISTENTES CONFORME PROJETO</t>
  </si>
  <si>
    <t>=85,12</t>
  </si>
  <si>
    <t xml:space="preserve"> = REMOÇÃO DAS CALHAS EXISTENTES</t>
  </si>
  <si>
    <t xml:space="preserve"> = REMOÇÃO DA ESTRUTURA METÁLICA E DE MADEIRA EXISTENTE</t>
  </si>
  <si>
    <t>=300</t>
  </si>
  <si>
    <t xml:space="preserve"> = ESTIMATIVA DE RETIRADA DE TUBULAÇÃO HIDRÁULICA E SANITÁRIA</t>
  </si>
  <si>
    <t>=21</t>
  </si>
  <si>
    <t>=7</t>
  </si>
  <si>
    <t>=14</t>
  </si>
  <si>
    <t xml:space="preserve"> = RETIRADA DE RALOS DAS ÁREAS MOLHADAS</t>
  </si>
  <si>
    <t xml:space="preserve"> = RETIRADA DE TORNEIRAS E SIFÕES DE PIAS E LAVATÓRIOS</t>
  </si>
  <si>
    <t xml:space="preserve"> = VÁLVULAS DE DESCARGA E LIGAÇÕES SANITÁRIAS A SEREM RETIRADAS</t>
  </si>
  <si>
    <t xml:space="preserve"> = APARELHOS A SEREM RETIRADOS CONFORME PROJETO</t>
  </si>
  <si>
    <t>=500</t>
  </si>
  <si>
    <t xml:space="preserve"> = ESTIMATIVA DE RETIRADA DE FIAÇÃO ELÉTRICA</t>
  </si>
  <si>
    <t>=25,83+45,43</t>
  </si>
  <si>
    <t xml:space="preserve"> = RETIRADA DE PORTAS E JANELAS METÁLICAS CONFORME PROJETO</t>
  </si>
  <si>
    <t xml:space="preserve"> = REPARO DE CAPEAMENTO E DE ESTRUTURA DE CONCRETO COM NICHOS DE CONCRETAGEM CONFORME PROJETO</t>
  </si>
  <si>
    <t>=20</t>
  </si>
  <si>
    <t xml:space="preserve"> = ÁREA TOTAL DA ESTRUTURA METÁLICA PARA SUSTENTAÇÃO DA COBERTURA CONTADA EM CAD</t>
  </si>
  <si>
    <t>=1100,00</t>
  </si>
  <si>
    <t xml:space="preserve"> = ÁREA TOTAL DA COBERTURA CONTADA EM CAD (TELHA METÁLICA TRAPEZOIDAL)</t>
  </si>
  <si>
    <t>=99,54</t>
  </si>
  <si>
    <t xml:space="preserve"> = QUANTIDADE TOTAL DE CALHAS COM LARGURA MÍNIMA DE 50 CM, CONFORME PROJETO CONTADO EM CAD</t>
  </si>
  <si>
    <t>=111,45</t>
  </si>
  <si>
    <t xml:space="preserve"> = QUANTIDADE TOTAL DE RUFOS CONFORME PROJETO CONTADO EM CAD</t>
  </si>
  <si>
    <t>=12,94</t>
  </si>
  <si>
    <t>=137,49</t>
  </si>
  <si>
    <t xml:space="preserve"> = ÁREA DE LAJE IMPERMEABILIZADA DO ABRIGO DE RESÍDUOS CONTADA EM CAD</t>
  </si>
  <si>
    <t xml:space="preserve"> = CONTRAPISO PARA PROTEÇÃO DA LAJE IMPERMEABILIZADA DO LANTERNIN DO EDIFÍCIO, CONTADA EM CAD</t>
  </si>
  <si>
    <t xml:space="preserve"> = TINTA ASFÁLTICA PARA PROTEÇÃO DO CONTRAPISO DO LANTERNIN DO EDIFÍCIO, CONTADA EM CAD</t>
  </si>
  <si>
    <t>=354,53</t>
  </si>
  <si>
    <t>=49,25</t>
  </si>
  <si>
    <t xml:space="preserve"> = ÁREA DE COBOGÓ, CONTADA EM CAD, A SER CONSTRUÍDA NOS ESPAÇOS DESTINADOS A JARDINS DE ILUMINAÇÃO E VENTILAÇÃO CONFORME PROJETO.</t>
  </si>
  <si>
    <t xml:space="preserve"> = ÁREA DE ALVENARIA DE VEDAÇÃO, CONTADA EM CAD, A SER CONSTRUÍDA EM PAREDES INTERNAS, EXTERNAS, NA PLATIBANDA, NO ABRIGO E NO MURO CONFORME PROJETO.</t>
  </si>
  <si>
    <t>=1,92</t>
  </si>
  <si>
    <t xml:space="preserve"> = VOLUME DE VERGA E CONTRAVERGAS, CONTADA EM PROJETO, A SEREM EXECUTADAS PARA INSTALAÇÃO DE PORTAS, JANELAS, COBOGÓS, DIVISÓRIAS E PARA CONCLUIR A BORDA DA PISCINA.</t>
  </si>
  <si>
    <t>=(2127,66+508,79)/3</t>
  </si>
  <si>
    <t>=(508,79)/2</t>
  </si>
  <si>
    <t>=[(2127,66)/3]-81,96</t>
  </si>
  <si>
    <t>=81,96</t>
  </si>
  <si>
    <t xml:space="preserve"> = 1/3 DA ÁREA TOTAL DE SUPERFÍCIE INTERNA</t>
  </si>
  <si>
    <t xml:space="preserve"> = 1/2 DA ÁREA TOTAL DE REVESTIMENTO CERÂMICO</t>
  </si>
  <si>
    <t xml:space="preserve"> = 1/3 ÁREA TOTAL DE PINTURA - ÁREA DE ARGAMASSA BARITADA</t>
  </si>
  <si>
    <t xml:space="preserve"> = PAREDES DOS AMBIENTES DA RADIOGRAFIA INCLUINDO ANTECÂMARA E VESTIÁRIO</t>
  </si>
  <si>
    <t>=(1205,41)/3</t>
  </si>
  <si>
    <t>=94,34+401,8</t>
  </si>
  <si>
    <t xml:space="preserve"> = 1/3 ÁREA TOTAL DE PINTURA EXTERNA</t>
  </si>
  <si>
    <t xml:space="preserve"> = ÁREA DE PASTILHA  DA FACHADA + ÁREA DE EMBOÇAMENTO EXTERNO</t>
  </si>
  <si>
    <t>=(953,39)/3</t>
  </si>
  <si>
    <t xml:space="preserve"> = 1/3 ÁREA TOTAL DE TETO EM LAJE</t>
  </si>
  <si>
    <t>=508,79</t>
  </si>
  <si>
    <t>=94,34</t>
  </si>
  <si>
    <t>=127,65</t>
  </si>
  <si>
    <t xml:space="preserve"> = TOTAL DE ÁREAS MOLHADAS</t>
  </si>
  <si>
    <t xml:space="preserve"> = ÁREA TOTAL DE PASTILHA DA FACHADA</t>
  </si>
  <si>
    <t xml:space="preserve"> = ÁREA TOTAL DE REVESTIMENTO CERÂMICO</t>
  </si>
  <si>
    <t>=148,33</t>
  </si>
  <si>
    <t>=2</t>
  </si>
  <si>
    <t xml:space="preserve"> = CONTADO EM PROJETO HIDROSSANITÁRIO</t>
  </si>
  <si>
    <t>=229,04</t>
  </si>
  <si>
    <t>=28,46</t>
  </si>
  <si>
    <t>=82,29</t>
  </si>
  <si>
    <t>=96</t>
  </si>
  <si>
    <t>=3,86</t>
  </si>
  <si>
    <t>=3</t>
  </si>
  <si>
    <t>=8</t>
  </si>
  <si>
    <t>=1</t>
  </si>
  <si>
    <t>=4</t>
  </si>
  <si>
    <t>=6</t>
  </si>
  <si>
    <t>=30</t>
  </si>
  <si>
    <t>=10</t>
  </si>
  <si>
    <t>=43</t>
  </si>
  <si>
    <t>=13</t>
  </si>
  <si>
    <t>=67</t>
  </si>
  <si>
    <t>=12</t>
  </si>
  <si>
    <t>=11</t>
  </si>
  <si>
    <t>=208,31</t>
  </si>
  <si>
    <t>=11,54</t>
  </si>
  <si>
    <t>=108,89</t>
  </si>
  <si>
    <t>=142,16</t>
  </si>
  <si>
    <t>=102,82</t>
  </si>
  <si>
    <t>=40</t>
  </si>
  <si>
    <t>=62</t>
  </si>
  <si>
    <t>=22</t>
  </si>
  <si>
    <t xml:space="preserve"> = TUBO DE ESPERA PARA PASSAGEM DA TUBULAÇÃO DE COBRE PELAS LAJES, PAREDES E PLATIBANDAS (APENAS TRANSIÇÃO PARA EVITAR À QUEBRA DE PAREDES PÓS OBRA)</t>
  </si>
  <si>
    <t>=38*1</t>
  </si>
  <si>
    <t xml:space="preserve"> = FORNECIDO EM PROJETO ELÉTRICO DE ALTA TENSÃO</t>
  </si>
  <si>
    <t xml:space="preserve"> = FORNECIDO EM PROJETO ELÉTRICO</t>
  </si>
  <si>
    <t>=15,4</t>
  </si>
  <si>
    <t>=1609,5</t>
  </si>
  <si>
    <t>=26,2</t>
  </si>
  <si>
    <t>=0,7</t>
  </si>
  <si>
    <t>=26,5</t>
  </si>
  <si>
    <t>=144,4</t>
  </si>
  <si>
    <t>=412</t>
  </si>
  <si>
    <t>=158</t>
  </si>
  <si>
    <t>=85</t>
  </si>
  <si>
    <t>=15</t>
  </si>
  <si>
    <t>=583,7</t>
  </si>
  <si>
    <t>=101,4</t>
  </si>
  <si>
    <t>=368,5</t>
  </si>
  <si>
    <t>=209,2</t>
  </si>
  <si>
    <t>=25,4</t>
  </si>
  <si>
    <t>=5,3</t>
  </si>
  <si>
    <t>=8600</t>
  </si>
  <si>
    <t>=47,2</t>
  </si>
  <si>
    <t>=1266</t>
  </si>
  <si>
    <t>=837,2</t>
  </si>
  <si>
    <t>=36</t>
  </si>
  <si>
    <t>=284</t>
  </si>
  <si>
    <t>=19</t>
  </si>
  <si>
    <t>=28</t>
  </si>
  <si>
    <t>=27</t>
  </si>
  <si>
    <t>=131</t>
  </si>
  <si>
    <t xml:space="preserve"> = ESTIMADO POR ANTEPROJETO</t>
  </si>
  <si>
    <t>=2000</t>
  </si>
  <si>
    <t>=50</t>
  </si>
  <si>
    <t>=250</t>
  </si>
  <si>
    <t>=100</t>
  </si>
  <si>
    <t>=200</t>
  </si>
  <si>
    <t>=370</t>
  </si>
  <si>
    <t>=70</t>
  </si>
  <si>
    <t>=35</t>
  </si>
  <si>
    <t xml:space="preserve"> = CONTADO EM PROJETO</t>
  </si>
  <si>
    <t>=112,29</t>
  </si>
  <si>
    <t>=1,34</t>
  </si>
  <si>
    <t xml:space="preserve"> = CONFORME PROJETO DE ABRIGO DE GÁS</t>
  </si>
  <si>
    <t xml:space="preserve"> = ÁREA TOTAL DE VIDROS QUEBRADOS E RISCADOS A SEREM SUBSTITUÍDOS</t>
  </si>
  <si>
    <t xml:space="preserve"> = LIMPEZA DOS VIDROS PINTADOS E MANCHADOS</t>
  </si>
  <si>
    <t xml:space="preserve"> = ÁREA TOTAL DE JANELA DE VIDRO FORNECIDA EM PROJETO</t>
  </si>
  <si>
    <t>=102,13</t>
  </si>
  <si>
    <t xml:space="preserve"> = ÁREA TOTAL DE TIJOLO DE VIDRO FORNECIDA EM PROJETO</t>
  </si>
  <si>
    <t>=5,94</t>
  </si>
  <si>
    <t xml:space="preserve"> = ÁREA TOTAL DE PORTA DE VIDRO TEMPERADO FORNECIDA EM PROJETO</t>
  </si>
  <si>
    <t>=128,71</t>
  </si>
  <si>
    <t xml:space="preserve"> = ÁREA TOTAL DE PORTINHOLA DE ALUMÍNIO PARA BANHEIROS</t>
  </si>
  <si>
    <t xml:space="preserve"> = ÁREA TOTAL DE PORTA CHUMBADA NO AMBIENTE DA RADIOGRAFIA</t>
  </si>
  <si>
    <t>=6,3</t>
  </si>
  <si>
    <t xml:space="preserve"> = ÁREA DE ESQUADRIAS A SEREM REFORMADAS</t>
  </si>
  <si>
    <t>=139,21</t>
  </si>
  <si>
    <t xml:space="preserve"> = 1/4 DA ÁREA TOTAL DE PINTURA INTERNA</t>
  </si>
  <si>
    <t xml:space="preserve"> = ÁREA TOTAL DE PINTURA INTERNA CONTADA EM CAD</t>
  </si>
  <si>
    <t>=2127,66</t>
  </si>
  <si>
    <t xml:space="preserve"> = ÁREA TOTAL DE PINTURA EXTERNA CONTADA EM CAD</t>
  </si>
  <si>
    <t>=1205,41</t>
  </si>
  <si>
    <t xml:space="preserve"> = ÁREA TOTAL DE TETO DE LAJE</t>
  </si>
  <si>
    <t>=1023,14</t>
  </si>
  <si>
    <t xml:space="preserve"> = ÁREA TOTAL DE TETO  DE LAJE</t>
  </si>
  <si>
    <t xml:space="preserve"> = ÁREA TOTAL DE CONTRAPISO</t>
  </si>
  <si>
    <t>=1150,79</t>
  </si>
  <si>
    <t xml:space="preserve"> = ÁREA TOTAL DE CONTRAPISO - ÁREA DE PISO CERÂMICO - PISO EM PEDRA</t>
  </si>
  <si>
    <t>=953,39</t>
  </si>
  <si>
    <t xml:space="preserve"> = ÁREA TOTAL DE PISO CERÂMICO (ÁREAS MOLHADAS)</t>
  </si>
  <si>
    <t xml:space="preserve"> = ÁREA TOTAL DE PISO EM PEDRA (ÁREA PISCINA, ÁREA DE RAMPA E ESCADA EXTERNA)</t>
  </si>
  <si>
    <t>=69,75</t>
  </si>
  <si>
    <t xml:space="preserve"> = ÁREA TOTAL DE PAVIMENTO INTERTRAVADO CONTADO EM PROJETO</t>
  </si>
  <si>
    <t>=383,21</t>
  </si>
  <si>
    <t xml:space="preserve"> = MEIO-FIO PARA PAVIMENTO INTERTRAVADO (JARDINS E PASSEIOS)</t>
  </si>
  <si>
    <t xml:space="preserve"> = TOTAL DE RODAPÉ CONTADO EM PROJETO</t>
  </si>
  <si>
    <t>=773,23</t>
  </si>
  <si>
    <t xml:space="preserve"> = TOTAL DE PEITORIL DAS JANELAS CONTADO EM PROJETO</t>
  </si>
  <si>
    <t xml:space="preserve"> = TOTAL DE SOLEIRA DE DIVISÃO DE PISOS CONTADO EM PROJETO</t>
  </si>
  <si>
    <t>=15,65</t>
  </si>
  <si>
    <t xml:space="preserve"> = ÁREA DE BANCADA A SER CONSTRUÍDA CONFORME PROJETO</t>
  </si>
  <si>
    <t>=15,2</t>
  </si>
  <si>
    <t>=3,57</t>
  </si>
  <si>
    <t xml:space="preserve"> = ÁREA DE PAREDE DE DIVISÓRIA A SER CONSTRUÍDA CONFORME PROJETO</t>
  </si>
  <si>
    <t>=99</t>
  </si>
  <si>
    <t xml:space="preserve"> = ÁREA DE DIVISÓRIA A SER CONSTRUÍDA EM ÁREA MOLHADA CONFORME PROJETO</t>
  </si>
  <si>
    <t>=19,48</t>
  </si>
  <si>
    <t xml:space="preserve"> = KIT PARA TÉRMINO DA PISCINA</t>
  </si>
  <si>
    <t xml:space="preserve"> = IMPERMEABILIZAÇÃO FLEXÍVEL DA PISCINA COM FUNDO (PRIMER) EM EMULSÃO ASFÁLTICA NA ÁREA TOTAL DA PISCINA E BORDAS</t>
  </si>
  <si>
    <t>=73,88</t>
  </si>
  <si>
    <t xml:space="preserve"> = CONTRAPISO COM TELA GALVANIZADA ANTI FISSURA PARA PROTEÇÃO DA IMPERMEABILIZAÇÃO, E PREPARAÇÃO PARA RECEBIMENTO DA PASTILHA</t>
  </si>
  <si>
    <t>=39,04</t>
  </si>
  <si>
    <t xml:space="preserve"> = IMPERMEABILIZAÇÃO DOS ENCONTROS DO PISO COM PAREDE E BORDAS</t>
  </si>
  <si>
    <t>=65,67</t>
  </si>
  <si>
    <t xml:space="preserve"> = ARGAMASSA PARA CHAPISCO DAS PAREDES IMPERMEABILIZADAS COM MANTA PARA RECEBIMENTO DE EMBOÇO E PASTILHA</t>
  </si>
  <si>
    <t>=0,32</t>
  </si>
  <si>
    <t xml:space="preserve"> = EMBOÇO COM TELA GALVANIZADA ANTI FISSURA PARA RECEBIMENTO DE PASTILHA</t>
  </si>
  <si>
    <t>=32,08</t>
  </si>
  <si>
    <t xml:space="preserve"> = ÁREA TOTAL DE PASTILHAS DE PORCELANA PARA PISCINA INCLUSO ACABAMENTOS E BORDAS</t>
  </si>
  <si>
    <t xml:space="preserve"> = REJUNTE EPÓXI PRÓPRIO PARA PISCINA</t>
  </si>
  <si>
    <t xml:space="preserve"> = CANTONEIRA PARA PROTEÇÃO DAS QUINAS DE PAREDES ATÉ ALTURA DE 2,5M</t>
  </si>
  <si>
    <t>=20*2,5</t>
  </si>
  <si>
    <t xml:space="preserve"> = ÁREA TOTAL DE GRAMA CONTADA EM PROJETO</t>
  </si>
  <si>
    <t>=66,26</t>
  </si>
  <si>
    <t xml:space="preserve"> = QUANTIDADE TOTAL DE ÁRVORES CONTADAS EM PROJETO</t>
  </si>
  <si>
    <t xml:space="preserve"> = QUANTIDADE TOTAL DE ARBUSTOS CONTADOS EM PROJETO</t>
  </si>
  <si>
    <t xml:space="preserve"> = QUANTIDADE TOTAL DE BARRAS DE APOIO PARA ESCADA, RAMPA EXTERNA, RAMPA DA PISCINA, BANHEIROS E DEMAIS AMBIENTES DESCRITOS EM PROJETO</t>
  </si>
  <si>
    <t>=74,45</t>
  </si>
  <si>
    <t xml:space="preserve"> = PISO TÁTIL PARA ACESSIBILIDADE EXTERNA DO PRÉDIO</t>
  </si>
  <si>
    <t xml:space="preserve"> = PISO TÁTIL PARA ACESSIBILIDADE INTERNA DO PRÉDIO</t>
  </si>
  <si>
    <t xml:space="preserve"> = CHAPISCO PARA TÉRMINO DO MURO DE FECHAMENTO</t>
  </si>
  <si>
    <t xml:space="preserve"> = EMBOÇO PARA TÉRMINO DO MURO DE FECHAMENTO</t>
  </si>
  <si>
    <t xml:space="preserve"> = APLICAÇÃO DE SELADOR NO MURO DE FECHAMENTO</t>
  </si>
  <si>
    <t>=340,24</t>
  </si>
  <si>
    <t xml:space="preserve"> = APLICAÇÃO DE TINTA EM MURO DE FECHAMENTO</t>
  </si>
  <si>
    <t xml:space="preserve"> = PORTÃO PARA ACESSO LATERAL DA UNIDADE CONFORME PROJETO</t>
  </si>
  <si>
    <t>=2*2,5</t>
  </si>
  <si>
    <t xml:space="preserve"> = PINTURA DE PORTÃO</t>
  </si>
  <si>
    <t xml:space="preserve"> = REPARO E REFORMA DO RESERVATÓRIO METÁLICO EXISTENTE</t>
  </si>
  <si>
    <t xml:space="preserve"> = TORNEIRA DE BOIA PARA RESERVATÓRIO METÁLICO EXISTENTE</t>
  </si>
  <si>
    <t xml:space="preserve"> = ÁREA TOTAL CONSTRUÍDA</t>
  </si>
  <si>
    <t>=1298,0</t>
  </si>
  <si>
    <t xml:space="preserve"> = PLACA DE INAUGURAÇÃO </t>
  </si>
  <si>
    <t xml:space="preserve"> = PLACA DE ENDEREÇO</t>
  </si>
  <si>
    <t xml:space="preserve"> = PLACA DE OBRA 2,00X3,20M + PLACA CREA 2,00X0,80</t>
  </si>
  <si>
    <t>GRAUTE FCK=25 MPA; TRAÇO 1:1,2:1,5 (CIMENTO/ AREIA GROSSA/ BRITA 0/ ADITIVO) - PREPARO MECÂNICO COM BETONEIRA 400 L. AF_02/2015</t>
  </si>
  <si>
    <t xml:space="preserve"> = TUBO DE DRENO DO AR CONDICIONADO, CONTADO EM PROJETO </t>
  </si>
  <si>
    <r>
      <rPr>
        <b/>
        <sz val="9"/>
        <rFont val="Arial"/>
        <family val="2"/>
      </rPr>
      <t>FONTE:</t>
    </r>
    <r>
      <rPr>
        <sz val="9"/>
        <rFont val="Arial"/>
        <family val="2"/>
      </rPr>
      <t xml:space="preserve"> SINAPI - TO / COMPOSIÇÕES E COTAÇÕES SEMUS PMW (BASE SINAPI) / AGETOP</t>
    </r>
  </si>
  <si>
    <t>RELATÓRIO ANALÍTICO DAS COMPOSIÇÕES PRÓPRIAS BASEADAS NAS TABELAS SINAPI DE INSUMOS E COMPOSIÇÕES DE FEVEREIRO DE2017</t>
  </si>
  <si>
    <t>OBRA:  POLICLÍNICA DA 303 NORTE</t>
  </si>
  <si>
    <t>CÓDIGO SINAPI/SEMUS</t>
  </si>
  <si>
    <t>Engenheiro Civil  CREA: 211275/D-TO</t>
  </si>
  <si>
    <t>OBRA: CONSTRUÇÃO DO CENTRO DE ATENÇÃO PSICOSSOCIAL INFANTIL - CAPSi</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</si>
</sst>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0.00#####"/>
    <numFmt numFmtId="165" formatCode="\R\$\ #,##0.00"/>
    <numFmt numFmtId="166" formatCode="&quot;R$&quot;\ #,##0.00"/>
    <numFmt numFmtId="167" formatCode="_(* #,##0.00_);_(* \(#,##0.00\);_(* &quot;-&quot;??_);_(@_)"/>
    <numFmt numFmtId="168" formatCode="_(* #,##0.0000_);_(* \(#,##0.0000\);_(* &quot;-&quot;??_);_(@_)"/>
    <numFmt numFmtId="169" formatCode="_(* #,##0.00000_);_(* \(#,##0.00000\);_(* &quot;-&quot;??_);_(@_)"/>
    <numFmt numFmtId="170" formatCode="0.0000"/>
    <numFmt numFmtId="171" formatCode="&quot;R$ &quot;#,##0.00"/>
  </numFmts>
  <fonts count="39" x14ac:knownFonts="1">
    <font>
      <sz val="11"/>
      <color theme="1"/>
      <name val="Calibri"/>
      <family val="2"/>
      <scheme val="minor"/>
    </font>
    <font>
      <b/>
      <sz val="9"/>
      <color theme="1"/>
      <name val="Calibri"/>
      <family val="2"/>
      <scheme val="minor"/>
    </font>
    <font>
      <b/>
      <sz val="8"/>
      <color theme="1"/>
      <name val="Calibri"/>
      <family val="2"/>
      <scheme val="minor"/>
    </font>
    <font>
      <sz val="8"/>
      <color theme="1"/>
      <name val="Calibri"/>
      <family val="2"/>
      <scheme val="minor"/>
    </font>
    <font>
      <sz val="11"/>
      <color theme="1"/>
      <name val="Calibri"/>
      <family val="2"/>
      <scheme val="minor"/>
    </font>
    <font>
      <sz val="8"/>
      <name val="Arial"/>
      <family val="2"/>
    </font>
    <font>
      <b/>
      <sz val="8"/>
      <name val="Arial"/>
      <family val="2"/>
    </font>
    <font>
      <b/>
      <sz val="8"/>
      <color theme="1"/>
      <name val="Arial"/>
      <family val="2"/>
    </font>
    <font>
      <sz val="8"/>
      <color theme="1"/>
      <name val="Arial"/>
      <family val="2"/>
    </font>
    <font>
      <sz val="10"/>
      <name val="Arial"/>
      <family val="2"/>
    </font>
    <font>
      <b/>
      <sz val="9"/>
      <name val="Arial"/>
      <family val="2"/>
    </font>
    <font>
      <sz val="9"/>
      <name val="Arial"/>
      <family val="2"/>
    </font>
    <font>
      <b/>
      <sz val="14"/>
      <name val="Arial"/>
      <family val="2"/>
    </font>
    <font>
      <sz val="10"/>
      <color theme="1"/>
      <name val="Arial"/>
      <family val="2"/>
    </font>
    <font>
      <b/>
      <sz val="10"/>
      <color theme="1"/>
      <name val="Arial"/>
      <family val="2"/>
    </font>
    <font>
      <b/>
      <sz val="10"/>
      <name val="Arial"/>
      <family val="2"/>
    </font>
    <font>
      <b/>
      <sz val="12"/>
      <name val="Arial"/>
      <family val="2"/>
    </font>
    <font>
      <sz val="12"/>
      <name val="Arial"/>
      <family val="2"/>
    </font>
    <font>
      <b/>
      <sz val="10"/>
      <color indexed="8"/>
      <name val="Arial"/>
      <family val="2"/>
    </font>
    <font>
      <b/>
      <sz val="10"/>
      <name val="Arial"/>
      <family val="2"/>
      <charset val="1"/>
    </font>
    <font>
      <sz val="10"/>
      <color indexed="8"/>
      <name val="Arial"/>
      <family val="2"/>
    </font>
    <font>
      <sz val="10"/>
      <name val="Arial"/>
      <family val="2"/>
      <charset val="1"/>
    </font>
    <font>
      <sz val="9"/>
      <color rgb="FF663D14"/>
      <name val="Arial"/>
      <family val="2"/>
    </font>
    <font>
      <sz val="10"/>
      <color rgb="FF000000"/>
      <name val="Arial"/>
      <family val="2"/>
    </font>
    <font>
      <sz val="9"/>
      <color theme="1"/>
      <name val="Calibri"/>
      <family val="2"/>
      <scheme val="minor"/>
    </font>
    <font>
      <b/>
      <sz val="9"/>
      <color theme="1"/>
      <name val="Arial"/>
      <family val="2"/>
    </font>
    <font>
      <sz val="9"/>
      <color theme="1"/>
      <name val="Arial"/>
      <family val="2"/>
    </font>
    <font>
      <i/>
      <sz val="12"/>
      <name val="Arial"/>
      <family val="2"/>
    </font>
    <font>
      <b/>
      <sz val="12"/>
      <color theme="1"/>
      <name val="Arial"/>
      <family val="2"/>
    </font>
    <font>
      <sz val="12"/>
      <color theme="1"/>
      <name val="Arial"/>
      <family val="2"/>
    </font>
    <font>
      <i/>
      <sz val="12"/>
      <color theme="1"/>
      <name val="Arial"/>
      <family val="2"/>
    </font>
    <font>
      <sz val="10"/>
      <name val="Arial"/>
    </font>
    <font>
      <b/>
      <sz val="10"/>
      <color theme="5"/>
      <name val="Arial"/>
      <family val="2"/>
    </font>
    <font>
      <sz val="14"/>
      <name val="Arial"/>
      <family val="2"/>
    </font>
    <font>
      <sz val="8"/>
      <name val="Arial"/>
      <family val="1"/>
    </font>
    <font>
      <i/>
      <sz val="10"/>
      <name val="Arial"/>
      <family val="2"/>
    </font>
    <font>
      <sz val="12"/>
      <name val="Arial Black"/>
      <family val="2"/>
    </font>
    <font>
      <b/>
      <sz val="12"/>
      <color theme="1"/>
      <name val="Arial Black"/>
      <family val="2"/>
    </font>
    <font>
      <b/>
      <sz val="12"/>
      <name val="Arial Black"/>
      <family val="2"/>
    </font>
  </fonts>
  <fills count="18">
    <fill>
      <patternFill patternType="none"/>
    </fill>
    <fill>
      <patternFill patternType="gray125"/>
    </fill>
    <fill>
      <patternFill patternType="solid">
        <fgColor rgb="FFFFFFFF"/>
        <bgColor rgb="FF000000"/>
      </patternFill>
    </fill>
    <fill>
      <patternFill patternType="solid">
        <fgColor rgb="FFFFFFFF"/>
        <bgColor rgb="FF000000"/>
      </patternFill>
    </fill>
    <fill>
      <patternFill patternType="solid">
        <fgColor theme="0"/>
        <bgColor rgb="FF000000"/>
      </patternFill>
    </fill>
    <fill>
      <patternFill patternType="solid">
        <fgColor theme="0"/>
        <bgColor indexed="64"/>
      </patternFill>
    </fill>
    <fill>
      <patternFill patternType="solid">
        <fgColor theme="0" tint="-0.14999847407452621"/>
        <bgColor rgb="FF000000"/>
      </patternFill>
    </fill>
    <fill>
      <patternFill patternType="solid">
        <fgColor theme="0" tint="-0.14999847407452621"/>
        <bgColor indexed="64"/>
      </patternFill>
    </fill>
    <fill>
      <patternFill patternType="solid">
        <fgColor theme="0" tint="-0.249977111117893"/>
        <bgColor indexed="64"/>
      </patternFill>
    </fill>
    <fill>
      <patternFill patternType="gray0625"/>
    </fill>
    <fill>
      <patternFill patternType="solid">
        <fgColor theme="0" tint="-0.14999847407452621"/>
        <bgColor rgb="FFC0C0C0"/>
      </patternFill>
    </fill>
    <fill>
      <patternFill patternType="solid">
        <fgColor theme="0"/>
        <bgColor rgb="FFC0C0C0"/>
      </patternFill>
    </fill>
    <fill>
      <patternFill patternType="solid">
        <fgColor rgb="FFFF0000"/>
        <bgColor rgb="FF000000"/>
      </patternFill>
    </fill>
    <fill>
      <patternFill patternType="solid">
        <fgColor theme="1" tint="0.499984740745262"/>
        <bgColor indexed="64"/>
      </patternFill>
    </fill>
    <fill>
      <patternFill patternType="solid">
        <fgColor theme="0" tint="-4.9989318521683403E-2"/>
        <bgColor rgb="FF000000"/>
      </patternFill>
    </fill>
    <fill>
      <patternFill patternType="solid">
        <fgColor theme="0" tint="-0.249977111117893"/>
        <bgColor rgb="FF000000"/>
      </patternFill>
    </fill>
    <fill>
      <patternFill patternType="solid">
        <fgColor indexed="43"/>
        <bgColor indexed="64"/>
      </patternFill>
    </fill>
    <fill>
      <patternFill patternType="solid">
        <fgColor rgb="FFCCFFFF"/>
        <bgColor indexed="64"/>
      </patternFill>
    </fill>
  </fills>
  <borders count="57">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right/>
      <top style="thin">
        <color indexed="64"/>
      </top>
      <bottom style="thin">
        <color indexed="64"/>
      </bottom>
      <diagonal/>
    </border>
    <border>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thin">
        <color indexed="64"/>
      </right>
      <top/>
      <bottom/>
      <diagonal/>
    </border>
    <border>
      <left/>
      <right/>
      <top style="hair">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thin">
        <color rgb="FFCCCCCC"/>
      </left>
      <right style="thin">
        <color rgb="FFCCCCCC"/>
      </right>
      <top style="thin">
        <color rgb="FFCCCCCC"/>
      </top>
      <bottom style="thin">
        <color rgb="FFCCCCCC"/>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9">
    <xf numFmtId="0" fontId="0" fillId="0" borderId="0"/>
    <xf numFmtId="44" fontId="4" fillId="0" borderId="0" applyFont="0" applyFill="0" applyBorder="0" applyAlignment="0" applyProtection="0"/>
    <xf numFmtId="43" fontId="4" fillId="0" borderId="0" applyFont="0" applyFill="0" applyBorder="0" applyAlignment="0" applyProtection="0"/>
    <xf numFmtId="167" fontId="9" fillId="0" borderId="0" applyFont="0" applyFill="0" applyBorder="0" applyAlignment="0" applyProtection="0"/>
    <xf numFmtId="0" fontId="9" fillId="0" borderId="0"/>
    <xf numFmtId="9" fontId="21" fillId="0" borderId="0"/>
    <xf numFmtId="9" fontId="4" fillId="0" borderId="0" applyFont="0" applyFill="0" applyBorder="0" applyAlignment="0" applyProtection="0"/>
    <xf numFmtId="0" fontId="31" fillId="0" borderId="0"/>
    <xf numFmtId="167" fontId="9" fillId="0" borderId="0" applyFont="0" applyFill="0" applyBorder="0" applyAlignment="0" applyProtection="0"/>
  </cellStyleXfs>
  <cellXfs count="444">
    <xf numFmtId="0" fontId="0" fillId="0" borderId="0" xfId="0"/>
    <xf numFmtId="0" fontId="3" fillId="0" borderId="0" xfId="0" applyFont="1"/>
    <xf numFmtId="0" fontId="5" fillId="4" borderId="6" xfId="0" applyFont="1" applyFill="1" applyBorder="1" applyAlignment="1">
      <alignment horizontal="center" vertical="top" wrapText="1"/>
    </xf>
    <xf numFmtId="0" fontId="5" fillId="4" borderId="6" xfId="0" applyFont="1" applyFill="1" applyBorder="1" applyAlignment="1">
      <alignment vertical="top" wrapText="1"/>
    </xf>
    <xf numFmtId="164" fontId="5" fillId="4" borderId="6" xfId="0" applyNumberFormat="1" applyFont="1" applyFill="1" applyBorder="1" applyAlignment="1">
      <alignment horizontal="right" vertical="top" wrapText="1"/>
    </xf>
    <xf numFmtId="4" fontId="5" fillId="4" borderId="6" xfId="0" applyNumberFormat="1" applyFont="1" applyFill="1" applyBorder="1" applyAlignment="1">
      <alignment horizontal="right" vertical="top" wrapText="1"/>
    </xf>
    <xf numFmtId="0" fontId="0" fillId="0" borderId="0" xfId="0" applyAlignment="1">
      <alignment horizontal="center" vertical="center"/>
    </xf>
    <xf numFmtId="0" fontId="5" fillId="4" borderId="6" xfId="0" applyFont="1" applyFill="1" applyBorder="1" applyAlignment="1">
      <alignment horizontal="center" vertical="center" wrapText="1"/>
    </xf>
    <xf numFmtId="0" fontId="2" fillId="3" borderId="0" xfId="0" applyFont="1" applyFill="1" applyAlignment="1">
      <alignment horizontal="center" vertical="center" wrapText="1"/>
    </xf>
    <xf numFmtId="0" fontId="6" fillId="6" borderId="6" xfId="0" applyFont="1" applyFill="1" applyBorder="1" applyAlignment="1">
      <alignment horizontal="center" vertical="center" wrapText="1"/>
    </xf>
    <xf numFmtId="0" fontId="6" fillId="6" borderId="6" xfId="0" applyFont="1" applyFill="1" applyBorder="1" applyAlignment="1">
      <alignment vertical="top" wrapText="1"/>
    </xf>
    <xf numFmtId="164" fontId="6" fillId="6" borderId="6" xfId="0" applyNumberFormat="1" applyFont="1" applyFill="1" applyBorder="1" applyAlignment="1">
      <alignment horizontal="right" vertical="top" wrapText="1"/>
    </xf>
    <xf numFmtId="4" fontId="6" fillId="6" borderId="6" xfId="0" applyNumberFormat="1" applyFont="1" applyFill="1" applyBorder="1" applyAlignment="1">
      <alignment horizontal="right" vertical="top" wrapText="1"/>
    </xf>
    <xf numFmtId="0" fontId="3" fillId="7" borderId="0" xfId="0" applyFont="1" applyFill="1"/>
    <xf numFmtId="0" fontId="6" fillId="6" borderId="6" xfId="0" applyFont="1" applyFill="1" applyBorder="1" applyAlignment="1">
      <alignment vertical="center" wrapText="1"/>
    </xf>
    <xf numFmtId="166" fontId="5" fillId="4" borderId="6" xfId="1" applyNumberFormat="1" applyFont="1" applyFill="1" applyBorder="1" applyAlignment="1">
      <alignment horizontal="right" vertical="center" wrapText="1"/>
    </xf>
    <xf numFmtId="0" fontId="1" fillId="7" borderId="0" xfId="0" applyFont="1" applyFill="1"/>
    <xf numFmtId="0" fontId="6" fillId="6" borderId="9" xfId="0" applyFont="1" applyFill="1" applyBorder="1" applyAlignment="1">
      <alignment horizontal="center" vertical="center" wrapText="1"/>
    </xf>
    <xf numFmtId="0" fontId="6" fillId="6" borderId="9" xfId="0" applyFont="1" applyFill="1" applyBorder="1" applyAlignment="1">
      <alignment vertical="center" wrapText="1"/>
    </xf>
    <xf numFmtId="0" fontId="6" fillId="6" borderId="9" xfId="0" applyFont="1" applyFill="1" applyBorder="1" applyAlignment="1">
      <alignment vertical="top" wrapText="1"/>
    </xf>
    <xf numFmtId="164" fontId="6" fillId="6" borderId="9" xfId="0" applyNumberFormat="1" applyFont="1" applyFill="1" applyBorder="1" applyAlignment="1">
      <alignment horizontal="right" vertical="top" wrapText="1"/>
    </xf>
    <xf numFmtId="4" fontId="6" fillId="6" borderId="9" xfId="0" applyNumberFormat="1" applyFont="1" applyFill="1" applyBorder="1" applyAlignment="1">
      <alignment horizontal="right" vertical="top" wrapText="1"/>
    </xf>
    <xf numFmtId="0" fontId="7" fillId="6" borderId="8" xfId="0" applyFont="1" applyFill="1" applyBorder="1" applyAlignment="1">
      <alignment horizontal="center" vertical="center" wrapText="1"/>
    </xf>
    <xf numFmtId="0" fontId="7" fillId="7" borderId="8" xfId="0" applyFont="1" applyFill="1" applyBorder="1" applyAlignment="1">
      <alignment horizontal="center" vertical="center"/>
    </xf>
    <xf numFmtId="0" fontId="5" fillId="6" borderId="6" xfId="0" applyFont="1" applyFill="1" applyBorder="1" applyAlignment="1">
      <alignment horizontal="center" vertical="center" wrapText="1"/>
    </xf>
    <xf numFmtId="164" fontId="6" fillId="4" borderId="10" xfId="0" applyNumberFormat="1" applyFont="1" applyFill="1" applyBorder="1" applyAlignment="1">
      <alignment horizontal="right" vertical="center" wrapText="1"/>
    </xf>
    <xf numFmtId="164" fontId="6" fillId="4" borderId="12" xfId="0" applyNumberFormat="1" applyFont="1" applyFill="1" applyBorder="1" applyAlignment="1">
      <alignment horizontal="right" vertical="center" wrapText="1"/>
    </xf>
    <xf numFmtId="164" fontId="6" fillId="4" borderId="11" xfId="0" applyNumberFormat="1" applyFont="1" applyFill="1" applyBorder="1" applyAlignment="1">
      <alignment horizontal="right" vertical="center" wrapText="1"/>
    </xf>
    <xf numFmtId="0" fontId="3" fillId="5" borderId="0" xfId="0" applyFont="1" applyFill="1"/>
    <xf numFmtId="164" fontId="6" fillId="6" borderId="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3" fillId="7" borderId="0" xfId="0" applyFont="1" applyFill="1" applyAlignment="1">
      <alignment vertical="center"/>
    </xf>
    <xf numFmtId="166" fontId="6" fillId="6" borderId="6" xfId="0" applyNumberFormat="1" applyFont="1" applyFill="1" applyBorder="1" applyAlignment="1">
      <alignment horizontal="right" vertical="center" wrapText="1"/>
    </xf>
    <xf numFmtId="164" fontId="5" fillId="4" borderId="6" xfId="0" applyNumberFormat="1" applyFont="1" applyFill="1" applyBorder="1" applyAlignment="1">
      <alignment horizontal="right" vertical="center" wrapText="1"/>
    </xf>
    <xf numFmtId="166" fontId="5" fillId="4" borderId="6" xfId="0" applyNumberFormat="1" applyFont="1" applyFill="1" applyBorder="1" applyAlignment="1">
      <alignment horizontal="right" vertical="center" wrapText="1"/>
    </xf>
    <xf numFmtId="0" fontId="5" fillId="4" borderId="6" xfId="0" applyFont="1" applyFill="1" applyBorder="1" applyAlignment="1">
      <alignment vertical="center" wrapText="1"/>
    </xf>
    <xf numFmtId="4" fontId="5" fillId="4" borderId="6" xfId="0" applyNumberFormat="1" applyFont="1" applyFill="1" applyBorder="1" applyAlignment="1">
      <alignment horizontal="right" vertical="center" wrapText="1"/>
    </xf>
    <xf numFmtId="17" fontId="6" fillId="6" borderId="9" xfId="0" applyNumberFormat="1" applyFont="1" applyFill="1" applyBorder="1" applyAlignment="1">
      <alignment horizontal="center" vertical="center" wrapText="1"/>
    </xf>
    <xf numFmtId="17" fontId="5" fillId="4" borderId="6" xfId="0" applyNumberFormat="1" applyFont="1" applyFill="1" applyBorder="1" applyAlignment="1">
      <alignment horizontal="center" vertical="center" wrapText="1"/>
    </xf>
    <xf numFmtId="17" fontId="5" fillId="6" borderId="6" xfId="0" applyNumberFormat="1" applyFont="1" applyFill="1" applyBorder="1" applyAlignment="1">
      <alignment horizontal="center" vertical="center" wrapText="1"/>
    </xf>
    <xf numFmtId="17" fontId="5" fillId="6" borderId="17" xfId="0" applyNumberFormat="1" applyFont="1" applyFill="1" applyBorder="1" applyAlignment="1">
      <alignment horizontal="center" vertical="center" wrapText="1"/>
    </xf>
    <xf numFmtId="0" fontId="5" fillId="6" borderId="17" xfId="0" applyFont="1" applyFill="1" applyBorder="1" applyAlignment="1">
      <alignment horizontal="center" vertical="center" wrapText="1"/>
    </xf>
    <xf numFmtId="0" fontId="0" fillId="5" borderId="0" xfId="0" applyFill="1"/>
    <xf numFmtId="0" fontId="9" fillId="5" borderId="3" xfId="0" applyFont="1" applyFill="1" applyBorder="1" applyAlignment="1">
      <alignment horizontal="center" vertical="center"/>
    </xf>
    <xf numFmtId="0" fontId="9" fillId="5" borderId="4" xfId="0" applyFont="1" applyFill="1" applyBorder="1" applyAlignment="1">
      <alignment horizontal="center" vertical="center"/>
    </xf>
    <xf numFmtId="0" fontId="15" fillId="5"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5" fillId="7" borderId="8" xfId="0" applyFont="1" applyFill="1" applyBorder="1" applyAlignment="1">
      <alignment horizontal="center" vertical="center"/>
    </xf>
    <xf numFmtId="0" fontId="15" fillId="7" borderId="8" xfId="0" applyFont="1" applyFill="1" applyBorder="1" applyAlignment="1">
      <alignment horizontal="center" vertical="center" wrapText="1"/>
    </xf>
    <xf numFmtId="0" fontId="14" fillId="7" borderId="8" xfId="0" applyFont="1" applyFill="1" applyBorder="1" applyAlignment="1">
      <alignment horizontal="center" vertical="center" wrapText="1"/>
    </xf>
    <xf numFmtId="0" fontId="18" fillId="7" borderId="8" xfId="0" applyFont="1" applyFill="1" applyBorder="1" applyAlignment="1">
      <alignment horizontal="center" vertical="center"/>
    </xf>
    <xf numFmtId="0" fontId="18" fillId="7" borderId="8" xfId="0" applyFont="1" applyFill="1" applyBorder="1" applyAlignment="1">
      <alignment horizontal="center" vertical="center" wrapText="1"/>
    </xf>
    <xf numFmtId="0" fontId="9" fillId="5" borderId="8" xfId="0" applyFont="1" applyFill="1" applyBorder="1" applyAlignment="1">
      <alignment horizontal="center" vertical="center"/>
    </xf>
    <xf numFmtId="14" fontId="9" fillId="5" borderId="8" xfId="0" applyNumberFormat="1" applyFont="1" applyFill="1" applyBorder="1" applyAlignment="1">
      <alignment horizontal="center" vertical="center"/>
    </xf>
    <xf numFmtId="0" fontId="9" fillId="5" borderId="8" xfId="0" applyFont="1" applyFill="1" applyBorder="1" applyAlignment="1">
      <alignment vertical="center" wrapText="1"/>
    </xf>
    <xf numFmtId="168" fontId="9" fillId="5" borderId="8" xfId="3" applyNumberFormat="1" applyFont="1" applyFill="1" applyBorder="1" applyAlignment="1">
      <alignment vertical="center"/>
    </xf>
    <xf numFmtId="166" fontId="9" fillId="5" borderId="8" xfId="3" applyNumberFormat="1" applyFont="1" applyFill="1" applyBorder="1" applyAlignment="1">
      <alignment vertical="center"/>
    </xf>
    <xf numFmtId="0" fontId="9" fillId="7" borderId="8" xfId="0" applyFont="1" applyFill="1" applyBorder="1" applyAlignment="1">
      <alignment horizontal="center" vertical="center"/>
    </xf>
    <xf numFmtId="0" fontId="14" fillId="7" borderId="8" xfId="0" applyFont="1" applyFill="1" applyBorder="1" applyAlignment="1">
      <alignment horizontal="right" vertical="center" wrapText="1"/>
    </xf>
    <xf numFmtId="167" fontId="15" fillId="7" borderId="20" xfId="3" applyFont="1" applyFill="1" applyBorder="1" applyAlignment="1">
      <alignment vertical="center"/>
    </xf>
    <xf numFmtId="166" fontId="14" fillId="7" borderId="8" xfId="3" applyNumberFormat="1" applyFont="1" applyFill="1" applyBorder="1" applyAlignment="1">
      <alignment vertical="center"/>
    </xf>
    <xf numFmtId="0" fontId="9" fillId="5" borderId="1" xfId="0" applyFont="1" applyFill="1" applyBorder="1" applyAlignment="1">
      <alignment horizontal="center" vertical="center"/>
    </xf>
    <xf numFmtId="0" fontId="9" fillId="5" borderId="0" xfId="0" applyFont="1" applyFill="1" applyBorder="1" applyAlignment="1">
      <alignment horizontal="center" vertical="center"/>
    </xf>
    <xf numFmtId="0" fontId="15" fillId="5" borderId="0"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0" xfId="0" applyFont="1" applyFill="1" applyBorder="1" applyAlignment="1">
      <alignment vertical="center" wrapText="1"/>
    </xf>
    <xf numFmtId="0" fontId="9" fillId="5" borderId="0" xfId="0" applyFont="1" applyFill="1" applyBorder="1" applyAlignment="1">
      <alignment vertical="center"/>
    </xf>
    <xf numFmtId="0" fontId="9" fillId="5" borderId="2" xfId="0" applyFont="1" applyFill="1" applyBorder="1" applyAlignment="1">
      <alignment vertical="center"/>
    </xf>
    <xf numFmtId="14" fontId="9" fillId="5" borderId="8" xfId="4" applyNumberFormat="1" applyFont="1" applyFill="1" applyBorder="1" applyAlignment="1">
      <alignment horizontal="center" vertical="center"/>
    </xf>
    <xf numFmtId="166" fontId="9" fillId="5" borderId="8" xfId="1" applyNumberFormat="1" applyFont="1" applyFill="1" applyBorder="1" applyAlignment="1">
      <alignment horizontal="right" vertical="center"/>
    </xf>
    <xf numFmtId="0" fontId="19" fillId="10" borderId="8" xfId="0" applyFont="1" applyFill="1" applyBorder="1" applyAlignment="1">
      <alignment horizontal="center" vertical="center" wrapText="1"/>
    </xf>
    <xf numFmtId="0" fontId="9" fillId="5" borderId="8" xfId="0" applyFont="1" applyFill="1" applyBorder="1" applyAlignment="1">
      <alignment horizontal="right" vertical="center"/>
    </xf>
    <xf numFmtId="0" fontId="9" fillId="7" borderId="8" xfId="0" applyFont="1" applyFill="1" applyBorder="1" applyAlignment="1">
      <alignment horizontal="right" vertical="center"/>
    </xf>
    <xf numFmtId="169" fontId="9" fillId="5" borderId="8" xfId="3" applyNumberFormat="1" applyFont="1" applyFill="1" applyBorder="1" applyAlignment="1">
      <alignment vertical="center"/>
    </xf>
    <xf numFmtId="0" fontId="14" fillId="7" borderId="8" xfId="0" applyFont="1" applyFill="1" applyBorder="1" applyAlignment="1">
      <alignment vertical="center" wrapText="1"/>
    </xf>
    <xf numFmtId="0" fontId="18" fillId="7" borderId="8" xfId="4" applyFont="1" applyFill="1" applyBorder="1" applyAlignment="1">
      <alignment horizontal="left" vertical="center" wrapText="1"/>
    </xf>
    <xf numFmtId="170" fontId="9" fillId="5" borderId="8" xfId="0" applyNumberFormat="1" applyFont="1" applyFill="1" applyBorder="1" applyAlignment="1">
      <alignment vertical="center"/>
    </xf>
    <xf numFmtId="166" fontId="20" fillId="5" borderId="8" xfId="0" applyNumberFormat="1" applyFont="1" applyFill="1" applyBorder="1" applyAlignment="1">
      <alignment horizontal="right" vertical="center"/>
    </xf>
    <xf numFmtId="166" fontId="9" fillId="5" borderId="8" xfId="0" applyNumberFormat="1" applyFont="1" applyFill="1" applyBorder="1" applyAlignment="1">
      <alignment vertical="center"/>
    </xf>
    <xf numFmtId="0" fontId="18" fillId="7" borderId="8" xfId="0" applyFont="1" applyFill="1" applyBorder="1" applyAlignment="1">
      <alignment vertical="center"/>
    </xf>
    <xf numFmtId="166" fontId="15" fillId="7" borderId="8" xfId="0" applyNumberFormat="1" applyFont="1" applyFill="1" applyBorder="1" applyAlignment="1">
      <alignment vertical="center"/>
    </xf>
    <xf numFmtId="0" fontId="9" fillId="7" borderId="8" xfId="0" applyFont="1" applyFill="1" applyBorder="1" applyAlignment="1">
      <alignment vertical="center"/>
    </xf>
    <xf numFmtId="0" fontId="18" fillId="5" borderId="0" xfId="0" applyFont="1" applyFill="1" applyBorder="1" applyAlignment="1">
      <alignment vertical="center"/>
    </xf>
    <xf numFmtId="0" fontId="18" fillId="5" borderId="0" xfId="0" applyFont="1" applyFill="1" applyBorder="1" applyAlignment="1">
      <alignment horizontal="right" vertical="center"/>
    </xf>
    <xf numFmtId="171" fontId="15" fillId="5" borderId="0" xfId="0" applyNumberFormat="1" applyFont="1" applyFill="1" applyBorder="1" applyAlignment="1">
      <alignment vertical="center"/>
    </xf>
    <xf numFmtId="0" fontId="9" fillId="5" borderId="1" xfId="0" applyFont="1" applyFill="1" applyBorder="1" applyAlignment="1">
      <alignment vertical="center"/>
    </xf>
    <xf numFmtId="17" fontId="9" fillId="5" borderId="8" xfId="0" applyNumberFormat="1" applyFont="1" applyFill="1" applyBorder="1" applyAlignment="1">
      <alignment horizontal="center" vertical="center"/>
    </xf>
    <xf numFmtId="43" fontId="5" fillId="5" borderId="0" xfId="2" applyFont="1" applyFill="1" applyBorder="1" applyAlignment="1">
      <alignment horizontal="center" vertical="center" wrapText="1"/>
    </xf>
    <xf numFmtId="0" fontId="22" fillId="0" borderId="8" xfId="0" applyFont="1" applyBorder="1" applyAlignment="1">
      <alignment horizontal="center" vertical="center"/>
    </xf>
    <xf numFmtId="0" fontId="13" fillId="11" borderId="8" xfId="0" applyFont="1" applyFill="1" applyBorder="1" applyAlignment="1">
      <alignment vertical="center" wrapText="1"/>
    </xf>
    <xf numFmtId="0" fontId="18" fillId="7" borderId="8" xfId="4" applyFont="1" applyFill="1" applyBorder="1" applyAlignment="1">
      <alignment horizontal="center" vertical="center" wrapText="1"/>
    </xf>
    <xf numFmtId="0" fontId="9" fillId="5" borderId="8" xfId="4" applyFont="1" applyFill="1" applyBorder="1" applyAlignment="1">
      <alignment vertical="center" wrapText="1"/>
    </xf>
    <xf numFmtId="0" fontId="9" fillId="5" borderId="8" xfId="4" applyFont="1" applyFill="1" applyBorder="1" applyAlignment="1">
      <alignment horizontal="center" vertical="center"/>
    </xf>
    <xf numFmtId="170" fontId="9" fillId="5" borderId="8" xfId="4" applyNumberFormat="1" applyFont="1" applyFill="1" applyBorder="1" applyAlignment="1">
      <alignment vertical="center"/>
    </xf>
    <xf numFmtId="166" fontId="20" fillId="5" borderId="8" xfId="4" applyNumberFormat="1" applyFont="1" applyFill="1" applyBorder="1" applyAlignment="1">
      <alignment horizontal="right" vertical="center"/>
    </xf>
    <xf numFmtId="166" fontId="9" fillId="5" borderId="8" xfId="4" applyNumberFormat="1" applyFont="1" applyFill="1" applyBorder="1" applyAlignment="1">
      <alignment vertical="center"/>
    </xf>
    <xf numFmtId="0" fontId="9" fillId="5" borderId="8" xfId="4" applyFont="1" applyFill="1" applyBorder="1" applyAlignment="1">
      <alignment horizontal="right" vertical="center"/>
    </xf>
    <xf numFmtId="43" fontId="9" fillId="5" borderId="23" xfId="2" applyFont="1" applyFill="1" applyBorder="1" applyAlignment="1">
      <alignment horizontal="center" vertical="center"/>
    </xf>
    <xf numFmtId="43" fontId="9" fillId="5" borderId="8" xfId="2" applyFont="1" applyFill="1" applyBorder="1" applyAlignment="1">
      <alignment horizontal="center" vertical="center"/>
    </xf>
    <xf numFmtId="43" fontId="9" fillId="5" borderId="8" xfId="2" applyFont="1" applyFill="1" applyBorder="1" applyAlignment="1">
      <alignment horizontal="center" vertical="center" wrapText="1"/>
    </xf>
    <xf numFmtId="0" fontId="9" fillId="5" borderId="8" xfId="0" applyFont="1" applyFill="1" applyBorder="1" applyAlignment="1">
      <alignment horizontal="right" vertical="center" wrapText="1"/>
    </xf>
    <xf numFmtId="0" fontId="2" fillId="3" borderId="0" xfId="0" applyFont="1" applyFill="1" applyAlignment="1">
      <alignment horizontal="right" vertical="top" wrapText="1"/>
    </xf>
    <xf numFmtId="49" fontId="9" fillId="5" borderId="8" xfId="0" applyNumberFormat="1" applyFont="1" applyFill="1" applyBorder="1" applyAlignment="1">
      <alignment horizontal="right" vertical="center"/>
    </xf>
    <xf numFmtId="0" fontId="14" fillId="5" borderId="4" xfId="0" applyFont="1" applyFill="1" applyBorder="1" applyAlignment="1">
      <alignment vertical="center" wrapText="1"/>
    </xf>
    <xf numFmtId="167" fontId="15" fillId="5" borderId="4" xfId="3" applyFont="1" applyFill="1" applyBorder="1" applyAlignment="1">
      <alignment horizontal="right" vertical="center"/>
    </xf>
    <xf numFmtId="166" fontId="14" fillId="5" borderId="4" xfId="3" applyNumberFormat="1" applyFont="1" applyFill="1" applyBorder="1" applyAlignment="1">
      <alignment vertical="center"/>
    </xf>
    <xf numFmtId="0" fontId="9" fillId="5" borderId="5" xfId="0" applyFont="1" applyFill="1" applyBorder="1" applyAlignment="1">
      <alignment horizontal="right" vertical="center"/>
    </xf>
    <xf numFmtId="0" fontId="13" fillId="11" borderId="8" xfId="0" applyFont="1" applyFill="1" applyBorder="1" applyAlignment="1">
      <alignment horizontal="right" vertical="center"/>
    </xf>
    <xf numFmtId="166" fontId="23" fillId="11" borderId="8" xfId="0" applyNumberFormat="1" applyFont="1" applyFill="1" applyBorder="1" applyAlignment="1">
      <alignment horizontal="right" vertical="center"/>
    </xf>
    <xf numFmtId="0" fontId="13" fillId="11" borderId="8" xfId="0" applyFont="1" applyFill="1" applyBorder="1" applyAlignment="1">
      <alignment horizontal="center" vertical="center"/>
    </xf>
    <xf numFmtId="170" fontId="13" fillId="11" borderId="8" xfId="0" applyNumberFormat="1" applyFont="1" applyFill="1" applyBorder="1" applyAlignment="1">
      <alignment vertical="center"/>
    </xf>
    <xf numFmtId="166" fontId="13" fillId="11" borderId="8" xfId="0" applyNumberFormat="1" applyFont="1" applyFill="1" applyBorder="1" applyAlignment="1">
      <alignment vertical="center"/>
    </xf>
    <xf numFmtId="0" fontId="15" fillId="6" borderId="8" xfId="0" applyFont="1" applyFill="1" applyBorder="1" applyAlignment="1">
      <alignment horizontal="center" vertical="center" wrapText="1"/>
    </xf>
    <xf numFmtId="0" fontId="14" fillId="5" borderId="8" xfId="0" applyFont="1" applyFill="1" applyBorder="1" applyAlignment="1">
      <alignment horizontal="right" vertical="center" wrapText="1"/>
    </xf>
    <xf numFmtId="167" fontId="15" fillId="5" borderId="20" xfId="3" applyFont="1" applyFill="1" applyBorder="1" applyAlignment="1">
      <alignment vertical="center"/>
    </xf>
    <xf numFmtId="167" fontId="15" fillId="5" borderId="20" xfId="3" applyFont="1" applyFill="1" applyBorder="1" applyAlignment="1">
      <alignment horizontal="right" vertical="center"/>
    </xf>
    <xf numFmtId="167" fontId="15" fillId="5" borderId="22" xfId="3" applyFont="1" applyFill="1" applyBorder="1" applyAlignment="1">
      <alignment horizontal="right" vertical="center"/>
    </xf>
    <xf numFmtId="166" fontId="14" fillId="5" borderId="8" xfId="3" applyNumberFormat="1" applyFont="1" applyFill="1" applyBorder="1" applyAlignment="1">
      <alignment vertical="center"/>
    </xf>
    <xf numFmtId="0" fontId="16" fillId="5" borderId="1" xfId="0" applyFont="1" applyFill="1" applyBorder="1" applyAlignment="1">
      <alignment horizontal="left" vertical="center"/>
    </xf>
    <xf numFmtId="0" fontId="16" fillId="5" borderId="0" xfId="0" applyFont="1" applyFill="1" applyBorder="1" applyAlignment="1">
      <alignment horizontal="left" vertical="center"/>
    </xf>
    <xf numFmtId="0" fontId="0" fillId="0" borderId="0" xfId="0" applyAlignment="1">
      <alignment horizontal="center"/>
    </xf>
    <xf numFmtId="0" fontId="0" fillId="8" borderId="0" xfId="0" applyFill="1"/>
    <xf numFmtId="0" fontId="25" fillId="15" borderId="8" xfId="0" applyFont="1" applyFill="1" applyBorder="1" applyAlignment="1">
      <alignment horizontal="center" vertical="center" wrapText="1"/>
    </xf>
    <xf numFmtId="4" fontId="6" fillId="12" borderId="0" xfId="0" applyNumberFormat="1" applyFont="1" applyFill="1" applyBorder="1" applyAlignment="1">
      <alignment horizontal="right" vertical="top" wrapText="1"/>
    </xf>
    <xf numFmtId="4" fontId="6" fillId="4" borderId="0" xfId="0" applyNumberFormat="1" applyFont="1" applyFill="1" applyBorder="1" applyAlignment="1">
      <alignment horizontal="right" vertical="top" wrapText="1"/>
    </xf>
    <xf numFmtId="4" fontId="6" fillId="4" borderId="28" xfId="0" applyNumberFormat="1" applyFont="1" applyFill="1" applyBorder="1" applyAlignment="1">
      <alignment horizontal="right" vertical="top" wrapText="1"/>
    </xf>
    <xf numFmtId="4" fontId="6" fillId="4" borderId="18" xfId="0" applyNumberFormat="1" applyFont="1" applyFill="1" applyBorder="1" applyAlignment="1">
      <alignment horizontal="right" vertical="top" wrapText="1"/>
    </xf>
    <xf numFmtId="4" fontId="6" fillId="12" borderId="18" xfId="0" applyNumberFormat="1" applyFont="1" applyFill="1" applyBorder="1" applyAlignment="1">
      <alignment horizontal="right" vertical="top" wrapText="1"/>
    </xf>
    <xf numFmtId="0" fontId="1" fillId="3" borderId="0" xfId="0" applyFont="1" applyFill="1" applyBorder="1" applyAlignment="1">
      <alignment vertical="center" wrapText="1"/>
    </xf>
    <xf numFmtId="4" fontId="6" fillId="12" borderId="2" xfId="0" applyNumberFormat="1" applyFont="1" applyFill="1" applyBorder="1" applyAlignment="1">
      <alignment horizontal="right" vertical="top" wrapText="1"/>
    </xf>
    <xf numFmtId="4" fontId="6" fillId="4" borderId="2" xfId="0" applyNumberFormat="1" applyFont="1" applyFill="1" applyBorder="1" applyAlignment="1">
      <alignment horizontal="right" vertical="top" wrapText="1"/>
    </xf>
    <xf numFmtId="4" fontId="6" fillId="12" borderId="32" xfId="0" applyNumberFormat="1" applyFont="1" applyFill="1" applyBorder="1" applyAlignment="1">
      <alignment horizontal="right" vertical="top" wrapText="1"/>
    </xf>
    <xf numFmtId="0" fontId="2" fillId="3" borderId="0" xfId="0" applyFont="1" applyFill="1" applyAlignment="1">
      <alignment horizontal="center" vertical="top" wrapText="1"/>
    </xf>
    <xf numFmtId="4" fontId="6" fillId="4" borderId="35" xfId="0" applyNumberFormat="1" applyFont="1" applyFill="1" applyBorder="1" applyAlignment="1">
      <alignment horizontal="right" vertical="top" wrapText="1"/>
    </xf>
    <xf numFmtId="10" fontId="5" fillId="4" borderId="25" xfId="0" applyNumberFormat="1" applyFont="1" applyFill="1" applyBorder="1" applyAlignment="1">
      <alignment horizontal="center" vertical="center" wrapText="1"/>
    </xf>
    <xf numFmtId="166" fontId="5" fillId="4" borderId="9" xfId="0" applyNumberFormat="1" applyFont="1" applyFill="1" applyBorder="1" applyAlignment="1">
      <alignment horizontal="right" vertical="center" wrapText="1"/>
    </xf>
    <xf numFmtId="10" fontId="5" fillId="4" borderId="9" xfId="6" applyNumberFormat="1" applyFont="1" applyFill="1" applyBorder="1" applyAlignment="1">
      <alignment horizontal="right" vertical="center" wrapText="1"/>
    </xf>
    <xf numFmtId="9" fontId="5" fillId="4" borderId="9" xfId="6" applyFont="1" applyFill="1" applyBorder="1" applyAlignment="1">
      <alignment horizontal="center" vertical="center" wrapText="1"/>
    </xf>
    <xf numFmtId="166" fontId="5" fillId="4" borderId="23" xfId="0" applyNumberFormat="1" applyFont="1" applyFill="1" applyBorder="1" applyAlignment="1">
      <alignment horizontal="right" vertical="center" wrapText="1"/>
    </xf>
    <xf numFmtId="9" fontId="5" fillId="4" borderId="23" xfId="6" applyFont="1" applyFill="1" applyBorder="1" applyAlignment="1">
      <alignment horizontal="center" vertical="center" wrapText="1"/>
    </xf>
    <xf numFmtId="166" fontId="5" fillId="4" borderId="30" xfId="0" applyNumberFormat="1" applyFont="1" applyFill="1" applyBorder="1" applyAlignment="1">
      <alignment horizontal="right" vertical="center" wrapText="1"/>
    </xf>
    <xf numFmtId="9" fontId="5" fillId="4" borderId="26" xfId="6" applyFont="1" applyFill="1" applyBorder="1" applyAlignment="1">
      <alignment horizontal="center" vertical="center" wrapText="1"/>
    </xf>
    <xf numFmtId="9" fontId="5" fillId="4" borderId="6" xfId="6" applyFont="1" applyFill="1" applyBorder="1" applyAlignment="1">
      <alignment horizontal="center" vertical="center" wrapText="1"/>
    </xf>
    <xf numFmtId="166" fontId="5" fillId="4" borderId="31" xfId="0" applyNumberFormat="1" applyFont="1" applyFill="1" applyBorder="1" applyAlignment="1">
      <alignment horizontal="right" vertical="center" wrapText="1"/>
    </xf>
    <xf numFmtId="10" fontId="5" fillId="4" borderId="27" xfId="0" applyNumberFormat="1" applyFont="1" applyFill="1" applyBorder="1" applyAlignment="1">
      <alignment horizontal="center" vertical="center" wrapText="1"/>
    </xf>
    <xf numFmtId="166" fontId="5" fillId="4" borderId="29" xfId="0" applyNumberFormat="1" applyFont="1" applyFill="1" applyBorder="1" applyAlignment="1">
      <alignment horizontal="right" vertical="center" wrapText="1"/>
    </xf>
    <xf numFmtId="10" fontId="15" fillId="15" borderId="8" xfId="0" applyNumberFormat="1" applyFont="1" applyFill="1" applyBorder="1" applyAlignment="1">
      <alignment horizontal="center" vertical="center" wrapText="1"/>
    </xf>
    <xf numFmtId="166" fontId="14" fillId="15" borderId="8" xfId="0" applyNumberFormat="1" applyFont="1" applyFill="1" applyBorder="1" applyAlignment="1">
      <alignment horizontal="center" vertical="center" wrapText="1"/>
    </xf>
    <xf numFmtId="166" fontId="10" fillId="15" borderId="7" xfId="0" applyNumberFormat="1" applyFont="1" applyFill="1" applyBorder="1" applyAlignment="1">
      <alignment horizontal="center" vertical="center" wrapText="1"/>
    </xf>
    <xf numFmtId="4" fontId="10" fillId="15" borderId="34" xfId="0" applyNumberFormat="1" applyFont="1" applyFill="1" applyBorder="1" applyAlignment="1">
      <alignment horizontal="right" vertical="top" wrapText="1"/>
    </xf>
    <xf numFmtId="166" fontId="10" fillId="15" borderId="21" xfId="0" applyNumberFormat="1" applyFont="1" applyFill="1" applyBorder="1" applyAlignment="1">
      <alignment horizontal="right" vertical="top" wrapText="1"/>
    </xf>
    <xf numFmtId="10" fontId="10" fillId="15" borderId="8" xfId="6" applyNumberFormat="1" applyFont="1" applyFill="1" applyBorder="1" applyAlignment="1">
      <alignment horizontal="center" vertical="center" wrapText="1"/>
    </xf>
    <xf numFmtId="166" fontId="10" fillId="15" borderId="8" xfId="0" applyNumberFormat="1" applyFont="1" applyFill="1" applyBorder="1" applyAlignment="1">
      <alignment vertical="top" wrapText="1"/>
    </xf>
    <xf numFmtId="166" fontId="10" fillId="15" borderId="7" xfId="0" applyNumberFormat="1" applyFont="1" applyFill="1" applyBorder="1" applyAlignment="1">
      <alignment horizontal="right" vertical="top" wrapText="1"/>
    </xf>
    <xf numFmtId="10" fontId="10" fillId="15" borderId="8" xfId="6" applyNumberFormat="1" applyFont="1" applyFill="1" applyBorder="1" applyAlignment="1">
      <alignment horizontal="right" vertical="top" wrapText="1"/>
    </xf>
    <xf numFmtId="166" fontId="10" fillId="15" borderId="8" xfId="0" applyNumberFormat="1" applyFont="1" applyFill="1" applyBorder="1" applyAlignment="1">
      <alignment horizontal="right" vertical="top" wrapText="1"/>
    </xf>
    <xf numFmtId="0" fontId="0" fillId="5" borderId="0" xfId="0" applyFill="1" applyBorder="1"/>
    <xf numFmtId="0" fontId="31" fillId="0" borderId="0" xfId="7"/>
    <xf numFmtId="0" fontId="31" fillId="0" borderId="1" xfId="7" applyBorder="1"/>
    <xf numFmtId="0" fontId="31" fillId="0" borderId="0" xfId="7" applyBorder="1"/>
    <xf numFmtId="0" fontId="31" fillId="0" borderId="2" xfId="7" applyBorder="1"/>
    <xf numFmtId="0" fontId="15" fillId="0" borderId="45" xfId="7" applyFont="1" applyBorder="1" applyAlignment="1">
      <alignment horizontal="center" vertical="center"/>
    </xf>
    <xf numFmtId="0" fontId="15" fillId="0" borderId="46" xfId="7" applyFont="1" applyBorder="1" applyAlignment="1">
      <alignment horizontal="center" vertical="center"/>
    </xf>
    <xf numFmtId="0" fontId="15" fillId="0" borderId="47" xfId="7" applyFont="1" applyBorder="1" applyAlignment="1">
      <alignment horizontal="center" vertical="center"/>
    </xf>
    <xf numFmtId="0" fontId="31" fillId="0" borderId="8" xfId="7" applyBorder="1" applyAlignment="1">
      <alignment horizontal="center" vertical="center" wrapText="1"/>
    </xf>
    <xf numFmtId="10" fontId="15" fillId="16" borderId="8" xfId="7" applyNumberFormat="1" applyFont="1" applyFill="1" applyBorder="1" applyAlignment="1" applyProtection="1">
      <alignment horizontal="center" vertical="center"/>
      <protection locked="0"/>
    </xf>
    <xf numFmtId="0" fontId="31" fillId="0" borderId="49" xfId="7" applyBorder="1" applyAlignment="1">
      <alignment horizontal="center" vertical="center" wrapText="1"/>
    </xf>
    <xf numFmtId="0" fontId="31" fillId="17" borderId="49" xfId="7" applyFill="1" applyBorder="1" applyAlignment="1">
      <alignment horizontal="center" vertical="center" wrapText="1"/>
    </xf>
    <xf numFmtId="0" fontId="31" fillId="0" borderId="7" xfId="7" applyBorder="1" applyAlignment="1">
      <alignment horizontal="center" vertical="center" wrapText="1"/>
    </xf>
    <xf numFmtId="10" fontId="15" fillId="16" borderId="7" xfId="7" applyNumberFormat="1" applyFont="1" applyFill="1" applyBorder="1" applyAlignment="1" applyProtection="1">
      <alignment horizontal="center" vertical="center"/>
      <protection locked="0"/>
    </xf>
    <xf numFmtId="0" fontId="31" fillId="0" borderId="51" xfId="7" applyBorder="1" applyAlignment="1">
      <alignment horizontal="center" vertical="center" wrapText="1"/>
    </xf>
    <xf numFmtId="164" fontId="5" fillId="4" borderId="6" xfId="0" applyNumberFormat="1" applyFont="1" applyFill="1" applyBorder="1" applyAlignment="1">
      <alignment horizontal="center" vertical="center" wrapText="1"/>
    </xf>
    <xf numFmtId="49" fontId="7" fillId="6" borderId="8" xfId="0" applyNumberFormat="1" applyFont="1" applyFill="1" applyBorder="1" applyAlignment="1">
      <alignment horizontal="center" vertical="center" wrapText="1"/>
    </xf>
    <xf numFmtId="164" fontId="6" fillId="6" borderId="9" xfId="0" applyNumberFormat="1" applyFont="1" applyFill="1" applyBorder="1" applyAlignment="1">
      <alignment horizontal="center" vertical="top" wrapText="1"/>
    </xf>
    <xf numFmtId="164" fontId="6" fillId="4" borderId="12" xfId="0" applyNumberFormat="1" applyFont="1" applyFill="1" applyBorder="1" applyAlignment="1">
      <alignment horizontal="center" vertical="center" wrapText="1"/>
    </xf>
    <xf numFmtId="164" fontId="6" fillId="6" borderId="6" xfId="0" applyNumberFormat="1" applyFont="1" applyFill="1" applyBorder="1" applyAlignment="1">
      <alignment horizontal="center" vertical="top" wrapText="1"/>
    </xf>
    <xf numFmtId="164" fontId="6" fillId="6" borderId="6" xfId="0" applyNumberFormat="1" applyFont="1" applyFill="1" applyBorder="1" applyAlignment="1">
      <alignment horizontal="center" vertical="center" wrapText="1"/>
    </xf>
    <xf numFmtId="164" fontId="5" fillId="4" borderId="6" xfId="0" applyNumberFormat="1" applyFont="1" applyFill="1" applyBorder="1" applyAlignment="1">
      <alignment horizontal="center" vertical="top" wrapText="1"/>
    </xf>
    <xf numFmtId="0" fontId="34" fillId="5" borderId="53" xfId="0" applyFont="1" applyFill="1" applyBorder="1" applyAlignment="1">
      <alignment horizontal="center" vertical="center" wrapText="1"/>
    </xf>
    <xf numFmtId="49" fontId="2" fillId="3" borderId="0" xfId="0" applyNumberFormat="1" applyFont="1" applyFill="1" applyAlignment="1">
      <alignment horizontal="center" vertical="top" wrapText="1"/>
    </xf>
    <xf numFmtId="49" fontId="0" fillId="0" borderId="0" xfId="0" applyNumberFormat="1" applyAlignment="1">
      <alignment horizontal="center"/>
    </xf>
    <xf numFmtId="0" fontId="6" fillId="6" borderId="33" xfId="0" applyFont="1" applyFill="1" applyBorder="1" applyAlignment="1">
      <alignment horizontal="center" vertical="center" wrapText="1"/>
    </xf>
    <xf numFmtId="49" fontId="6" fillId="6" borderId="29" xfId="0" applyNumberFormat="1" applyFont="1" applyFill="1" applyBorder="1" applyAlignment="1">
      <alignment horizontal="center" vertical="top" wrapText="1"/>
    </xf>
    <xf numFmtId="0" fontId="5" fillId="4" borderId="26" xfId="0" applyFont="1" applyFill="1" applyBorder="1" applyAlignment="1">
      <alignment horizontal="center" vertical="center" wrapText="1"/>
    </xf>
    <xf numFmtId="49" fontId="9" fillId="4" borderId="31" xfId="0" applyNumberFormat="1" applyFont="1" applyFill="1" applyBorder="1" applyAlignment="1">
      <alignment horizontal="center" vertical="center" wrapText="1"/>
    </xf>
    <xf numFmtId="49" fontId="5" fillId="4" borderId="31" xfId="0" applyNumberFormat="1" applyFont="1" applyFill="1" applyBorder="1" applyAlignment="1">
      <alignment horizontal="center" vertical="center" wrapText="1"/>
    </xf>
    <xf numFmtId="0" fontId="5" fillId="6" borderId="26" xfId="0" applyFont="1" applyFill="1" applyBorder="1" applyAlignment="1">
      <alignment horizontal="center" vertical="center" wrapText="1"/>
    </xf>
    <xf numFmtId="49" fontId="6" fillId="4" borderId="54" xfId="0" applyNumberFormat="1" applyFont="1" applyFill="1" applyBorder="1" applyAlignment="1">
      <alignment horizontal="center" vertical="center" wrapText="1"/>
    </xf>
    <xf numFmtId="0" fontId="6" fillId="6" borderId="26" xfId="0" applyFont="1" applyFill="1" applyBorder="1" applyAlignment="1">
      <alignment horizontal="center" vertical="center" wrapText="1"/>
    </xf>
    <xf numFmtId="49" fontId="6" fillId="6" borderId="31" xfId="0" applyNumberFormat="1" applyFont="1" applyFill="1" applyBorder="1" applyAlignment="1">
      <alignment horizontal="center" vertical="top" wrapText="1"/>
    </xf>
    <xf numFmtId="49" fontId="6" fillId="6" borderId="31" xfId="0" applyNumberFormat="1" applyFont="1" applyFill="1" applyBorder="1" applyAlignment="1">
      <alignment horizontal="center" vertical="center" wrapText="1"/>
    </xf>
    <xf numFmtId="49" fontId="5" fillId="4" borderId="31" xfId="0" applyNumberFormat="1" applyFont="1" applyFill="1" applyBorder="1" applyAlignment="1">
      <alignment horizontal="center" vertical="top" wrapText="1"/>
    </xf>
    <xf numFmtId="49" fontId="15" fillId="6" borderId="31" xfId="0" applyNumberFormat="1" applyFont="1" applyFill="1" applyBorder="1" applyAlignment="1">
      <alignment horizontal="center" vertical="center" wrapText="1"/>
    </xf>
    <xf numFmtId="49" fontId="15" fillId="6" borderId="31" xfId="0" applyNumberFormat="1" applyFont="1" applyFill="1" applyBorder="1" applyAlignment="1">
      <alignment horizontal="center" vertical="top" wrapText="1"/>
    </xf>
    <xf numFmtId="0" fontId="5" fillId="6" borderId="55" xfId="0" applyFont="1" applyFill="1" applyBorder="1" applyAlignment="1">
      <alignment horizontal="center" vertical="center" wrapText="1"/>
    </xf>
    <xf numFmtId="0" fontId="8" fillId="7" borderId="29" xfId="0" applyFont="1" applyFill="1" applyBorder="1"/>
    <xf numFmtId="166" fontId="8" fillId="5" borderId="31" xfId="1" applyNumberFormat="1" applyFont="1" applyFill="1" applyBorder="1" applyAlignment="1">
      <alignment vertical="center"/>
    </xf>
    <xf numFmtId="166" fontId="7" fillId="7" borderId="31" xfId="1" applyNumberFormat="1" applyFont="1" applyFill="1" applyBorder="1" applyAlignment="1">
      <alignment vertical="center"/>
    </xf>
    <xf numFmtId="166" fontId="7" fillId="5" borderId="31" xfId="1" applyNumberFormat="1" applyFont="1" applyFill="1" applyBorder="1" applyAlignment="1">
      <alignment vertical="center"/>
    </xf>
    <xf numFmtId="44" fontId="8" fillId="7" borderId="31" xfId="1" applyFont="1" applyFill="1" applyBorder="1"/>
    <xf numFmtId="166" fontId="8" fillId="7" borderId="31" xfId="1" applyNumberFormat="1" applyFont="1" applyFill="1" applyBorder="1" applyAlignment="1">
      <alignment vertical="center"/>
    </xf>
    <xf numFmtId="44" fontId="8" fillId="5" borderId="31" xfId="1" applyFont="1" applyFill="1" applyBorder="1"/>
    <xf numFmtId="44" fontId="8" fillId="7" borderId="31" xfId="1" applyFont="1" applyFill="1" applyBorder="1" applyAlignment="1">
      <alignment vertical="center"/>
    </xf>
    <xf numFmtId="44" fontId="7" fillId="7" borderId="31" xfId="1" applyFont="1" applyFill="1" applyBorder="1" applyAlignment="1">
      <alignment vertical="center"/>
    </xf>
    <xf numFmtId="44" fontId="8" fillId="5" borderId="31" xfId="1" applyFont="1" applyFill="1" applyBorder="1" applyAlignment="1">
      <alignment vertical="center"/>
    </xf>
    <xf numFmtId="44" fontId="7" fillId="7" borderId="56" xfId="0" applyNumberFormat="1" applyFont="1" applyFill="1" applyBorder="1"/>
    <xf numFmtId="0" fontId="2" fillId="3" borderId="0" xfId="0" applyFont="1" applyFill="1" applyBorder="1" applyAlignment="1">
      <alignment horizontal="center" vertical="center" wrapText="1"/>
    </xf>
    <xf numFmtId="0" fontId="2" fillId="3" borderId="0" xfId="0" applyFont="1" applyFill="1" applyBorder="1" applyAlignment="1">
      <alignment horizontal="right" vertical="top" wrapText="1"/>
    </xf>
    <xf numFmtId="165" fontId="2" fillId="2" borderId="0" xfId="0" applyNumberFormat="1" applyFont="1" applyFill="1" applyBorder="1" applyAlignment="1">
      <alignment horizontal="right" vertical="top" wrapText="1"/>
    </xf>
    <xf numFmtId="0" fontId="16" fillId="5" borderId="2" xfId="0" applyFont="1" applyFill="1" applyBorder="1" applyAlignment="1">
      <alignment horizontal="left" vertical="center"/>
    </xf>
    <xf numFmtId="0" fontId="16" fillId="5" borderId="0" xfId="0" applyFont="1" applyFill="1" applyBorder="1" applyAlignment="1">
      <alignment vertical="center"/>
    </xf>
    <xf numFmtId="0" fontId="38" fillId="5" borderId="0" xfId="0" applyFont="1" applyFill="1" applyBorder="1" applyAlignment="1">
      <alignment vertical="center"/>
    </xf>
    <xf numFmtId="0" fontId="27" fillId="5" borderId="0" xfId="0" applyFont="1" applyFill="1" applyBorder="1" applyAlignment="1">
      <alignment vertical="center"/>
    </xf>
    <xf numFmtId="0" fontId="31" fillId="0" borderId="20" xfId="7" applyBorder="1" applyAlignment="1">
      <alignment horizontal="center" vertical="center" wrapText="1"/>
    </xf>
    <xf numFmtId="10" fontId="12" fillId="5" borderId="47" xfId="7" applyNumberFormat="1" applyFont="1" applyFill="1" applyBorder="1" applyAlignment="1">
      <alignment horizontal="center" vertical="center"/>
    </xf>
    <xf numFmtId="0" fontId="15" fillId="0" borderId="7" xfId="7" applyFont="1" applyBorder="1" applyAlignment="1">
      <alignment horizontal="center" vertical="center"/>
    </xf>
    <xf numFmtId="0" fontId="33" fillId="0" borderId="21" xfId="7" applyFont="1" applyFill="1" applyBorder="1" applyAlignment="1">
      <alignment horizontal="center" vertical="center" wrapText="1"/>
    </xf>
    <xf numFmtId="164" fontId="6" fillId="6" borderId="10" xfId="0" applyNumberFormat="1" applyFont="1" applyFill="1" applyBorder="1" applyAlignment="1">
      <alignment horizontal="right" vertical="center" wrapText="1"/>
    </xf>
    <xf numFmtId="164" fontId="6" fillId="6" borderId="12" xfId="0" applyNumberFormat="1" applyFont="1" applyFill="1" applyBorder="1" applyAlignment="1">
      <alignment horizontal="right" vertical="center" wrapText="1"/>
    </xf>
    <xf numFmtId="164" fontId="6" fillId="6" borderId="11" xfId="0" applyNumberFormat="1" applyFont="1" applyFill="1" applyBorder="1" applyAlignment="1">
      <alignment horizontal="right" vertical="center" wrapText="1"/>
    </xf>
    <xf numFmtId="0" fontId="0" fillId="5" borderId="3" xfId="0" applyFill="1" applyBorder="1" applyAlignment="1">
      <alignment horizontal="left" vertical="center"/>
    </xf>
    <xf numFmtId="0" fontId="0" fillId="5" borderId="4" xfId="0" applyFill="1" applyBorder="1" applyAlignment="1">
      <alignment horizontal="left" vertical="center"/>
    </xf>
    <xf numFmtId="0" fontId="0" fillId="5" borderId="5" xfId="0" applyFill="1" applyBorder="1" applyAlignment="1">
      <alignment horizontal="left"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6" fillId="5" borderId="1" xfId="0" applyFont="1" applyFill="1" applyBorder="1" applyAlignment="1">
      <alignment horizontal="center" vertical="center"/>
    </xf>
    <xf numFmtId="0" fontId="6" fillId="5" borderId="0"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6" fillId="5" borderId="5" xfId="0" applyFont="1" applyFill="1" applyBorder="1" applyAlignment="1">
      <alignment horizontal="center" vertical="center"/>
    </xf>
    <xf numFmtId="0" fontId="11" fillId="5" borderId="1" xfId="0" applyFont="1" applyFill="1" applyBorder="1" applyAlignment="1">
      <alignment horizontal="left" vertical="center"/>
    </xf>
    <xf numFmtId="0" fontId="11" fillId="5" borderId="0" xfId="0" applyFont="1" applyFill="1" applyBorder="1" applyAlignment="1">
      <alignment horizontal="left" vertical="center"/>
    </xf>
    <xf numFmtId="0" fontId="6" fillId="8" borderId="14" xfId="0" applyFont="1" applyFill="1" applyBorder="1" applyAlignment="1">
      <alignment horizontal="center" vertical="center"/>
    </xf>
    <xf numFmtId="0" fontId="6" fillId="8" borderId="13" xfId="0" applyFont="1" applyFill="1" applyBorder="1" applyAlignment="1">
      <alignment horizontal="center" vertical="center"/>
    </xf>
    <xf numFmtId="0" fontId="6" fillId="8" borderId="15" xfId="0" applyFont="1" applyFill="1" applyBorder="1" applyAlignment="1">
      <alignment horizontal="center" vertical="center"/>
    </xf>
    <xf numFmtId="0" fontId="6" fillId="8" borderId="3" xfId="0" applyFont="1" applyFill="1" applyBorder="1" applyAlignment="1">
      <alignment horizontal="center" vertical="center"/>
    </xf>
    <xf numFmtId="0" fontId="6" fillId="8" borderId="4" xfId="0" applyFont="1" applyFill="1" applyBorder="1" applyAlignment="1">
      <alignment horizontal="center" vertical="center"/>
    </xf>
    <xf numFmtId="0" fontId="6" fillId="8" borderId="5" xfId="0" applyFont="1" applyFill="1" applyBorder="1" applyAlignment="1">
      <alignment horizontal="center" vertical="center"/>
    </xf>
    <xf numFmtId="0" fontId="11" fillId="5" borderId="1" xfId="0" applyFont="1" applyFill="1" applyBorder="1" applyAlignment="1">
      <alignment horizontal="left" vertical="center" wrapText="1"/>
    </xf>
    <xf numFmtId="0" fontId="11" fillId="5" borderId="0"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2" xfId="0" applyFont="1" applyFill="1" applyBorder="1" applyAlignment="1">
      <alignment horizontal="left" vertical="center"/>
    </xf>
    <xf numFmtId="167" fontId="12" fillId="9" borderId="14" xfId="3" applyFont="1" applyFill="1" applyBorder="1" applyAlignment="1">
      <alignment horizontal="right" vertical="center"/>
    </xf>
    <xf numFmtId="167" fontId="12" fillId="9" borderId="13" xfId="3" applyFont="1" applyFill="1" applyBorder="1" applyAlignment="1">
      <alignment horizontal="right" vertical="center"/>
    </xf>
    <xf numFmtId="167" fontId="12" fillId="9" borderId="15" xfId="3" applyFont="1" applyFill="1" applyBorder="1" applyAlignment="1">
      <alignment horizontal="right" vertical="center"/>
    </xf>
    <xf numFmtId="167" fontId="12" fillId="9" borderId="3" xfId="3" applyFont="1" applyFill="1" applyBorder="1" applyAlignment="1">
      <alignment horizontal="right" vertical="center"/>
    </xf>
    <xf numFmtId="167" fontId="12" fillId="9" borderId="4" xfId="3" applyFont="1" applyFill="1" applyBorder="1" applyAlignment="1">
      <alignment horizontal="right" vertical="center"/>
    </xf>
    <xf numFmtId="167" fontId="12" fillId="9" borderId="5" xfId="3" applyFont="1" applyFill="1" applyBorder="1" applyAlignment="1">
      <alignment horizontal="right" vertical="center"/>
    </xf>
    <xf numFmtId="166" fontId="14" fillId="0" borderId="7" xfId="0" applyNumberFormat="1" applyFont="1" applyBorder="1" applyAlignment="1">
      <alignment horizontal="center" vertical="center"/>
    </xf>
    <xf numFmtId="0" fontId="14" fillId="0" borderId="21" xfId="0" applyFont="1" applyBorder="1" applyAlignment="1">
      <alignment horizontal="center" vertical="center"/>
    </xf>
    <xf numFmtId="166" fontId="15" fillId="0" borderId="8" xfId="2" applyNumberFormat="1" applyFont="1" applyFill="1" applyBorder="1" applyAlignment="1">
      <alignment horizontal="center" vertical="center"/>
    </xf>
    <xf numFmtId="164" fontId="6" fillId="6" borderId="16" xfId="0" applyNumberFormat="1" applyFont="1" applyFill="1" applyBorder="1" applyAlignment="1">
      <alignment horizontal="right" vertical="center" wrapText="1"/>
    </xf>
    <xf numFmtId="164" fontId="6" fillId="6" borderId="18" xfId="0" applyNumberFormat="1" applyFont="1" applyFill="1" applyBorder="1" applyAlignment="1">
      <alignment horizontal="right" vertical="center" wrapText="1"/>
    </xf>
    <xf numFmtId="164" fontId="6" fillId="6" borderId="19" xfId="0" applyNumberFormat="1" applyFont="1" applyFill="1" applyBorder="1" applyAlignment="1">
      <alignment horizontal="right" vertical="center" wrapText="1"/>
    </xf>
    <xf numFmtId="9" fontId="12" fillId="9" borderId="15" xfId="6" applyFont="1" applyFill="1" applyBorder="1" applyAlignment="1">
      <alignment horizontal="center" vertical="center"/>
    </xf>
    <xf numFmtId="9" fontId="12" fillId="9" borderId="5" xfId="6" applyFont="1" applyFill="1" applyBorder="1" applyAlignment="1">
      <alignment horizontal="center" vertical="center"/>
    </xf>
    <xf numFmtId="0" fontId="16" fillId="5" borderId="0" xfId="0" applyFont="1" applyFill="1" applyBorder="1" applyAlignment="1">
      <alignment horizontal="left" vertical="center"/>
    </xf>
    <xf numFmtId="0" fontId="17" fillId="5" borderId="0" xfId="0" applyFont="1" applyFill="1" applyBorder="1" applyAlignment="1">
      <alignment horizontal="center" vertical="center"/>
    </xf>
    <xf numFmtId="0" fontId="2" fillId="3" borderId="0" xfId="0" applyFont="1" applyFill="1" applyBorder="1" applyAlignment="1">
      <alignment horizontal="right" vertical="top" wrapText="1"/>
    </xf>
    <xf numFmtId="0" fontId="36" fillId="5" borderId="0" xfId="0" applyFont="1" applyFill="1" applyBorder="1" applyAlignment="1">
      <alignment horizontal="center"/>
    </xf>
    <xf numFmtId="0" fontId="35" fillId="5" borderId="0" xfId="0" applyFont="1" applyFill="1" applyBorder="1" applyAlignment="1">
      <alignment horizontal="center" vertical="top"/>
    </xf>
    <xf numFmtId="0" fontId="16" fillId="5" borderId="0" xfId="0" applyFont="1" applyFill="1" applyBorder="1" applyAlignment="1">
      <alignment horizontal="center" vertical="center"/>
    </xf>
    <xf numFmtId="4" fontId="6" fillId="4" borderId="0" xfId="0" applyNumberFormat="1" applyFont="1" applyFill="1" applyBorder="1" applyAlignment="1">
      <alignment horizontal="center" vertical="top" wrapText="1"/>
    </xf>
    <xf numFmtId="4" fontId="6" fillId="4" borderId="2" xfId="0" applyNumberFormat="1" applyFont="1" applyFill="1" applyBorder="1" applyAlignment="1">
      <alignment horizontal="center" vertical="top" wrapText="1"/>
    </xf>
    <xf numFmtId="0" fontId="25" fillId="15" borderId="8"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30" fillId="3" borderId="0" xfId="0" applyFont="1" applyFill="1" applyAlignment="1">
      <alignment horizontal="center" vertical="top" wrapText="1"/>
    </xf>
    <xf numFmtId="0" fontId="15" fillId="15" borderId="8" xfId="0" applyFont="1" applyFill="1" applyBorder="1" applyAlignment="1">
      <alignment horizontal="center" vertical="center" wrapText="1"/>
    </xf>
    <xf numFmtId="9" fontId="15" fillId="15" borderId="8" xfId="0" applyNumberFormat="1" applyFont="1" applyFill="1" applyBorder="1" applyAlignment="1">
      <alignment horizontal="center" vertical="center" wrapText="1"/>
    </xf>
    <xf numFmtId="0" fontId="2" fillId="3" borderId="0" xfId="0" applyFont="1" applyFill="1" applyAlignment="1">
      <alignment horizontal="right" vertical="top" wrapText="1"/>
    </xf>
    <xf numFmtId="165" fontId="2" fillId="3" borderId="0" xfId="0" applyNumberFormat="1" applyFont="1" applyFill="1" applyAlignment="1">
      <alignment horizontal="right" vertical="top" wrapText="1"/>
    </xf>
    <xf numFmtId="166" fontId="15" fillId="15" borderId="8" xfId="0" applyNumberFormat="1" applyFont="1" applyFill="1" applyBorder="1" applyAlignment="1">
      <alignment horizontal="center" vertical="center" wrapText="1"/>
    </xf>
    <xf numFmtId="166" fontId="15" fillId="4" borderId="8" xfId="0" applyNumberFormat="1" applyFont="1" applyFill="1" applyBorder="1" applyAlignment="1">
      <alignment horizontal="center" vertical="center" wrapText="1"/>
    </xf>
    <xf numFmtId="166" fontId="15" fillId="4" borderId="20" xfId="0" applyNumberFormat="1" applyFont="1" applyFill="1" applyBorder="1" applyAlignment="1">
      <alignment horizontal="center" vertical="center" wrapText="1"/>
    </xf>
    <xf numFmtId="4" fontId="6" fillId="12" borderId="0" xfId="0" applyNumberFormat="1" applyFont="1" applyFill="1" applyBorder="1" applyAlignment="1">
      <alignment horizontal="center" vertical="top" wrapText="1"/>
    </xf>
    <xf numFmtId="0" fontId="1" fillId="3" borderId="14" xfId="0" applyFont="1" applyFill="1" applyBorder="1" applyAlignment="1">
      <alignment horizontal="center" vertical="top" wrapText="1"/>
    </xf>
    <xf numFmtId="0" fontId="1" fillId="3" borderId="13" xfId="0" applyFont="1" applyFill="1" applyBorder="1" applyAlignment="1">
      <alignment horizontal="center" vertical="top" wrapText="1"/>
    </xf>
    <xf numFmtId="0" fontId="1" fillId="3" borderId="15" xfId="0" applyFont="1" applyFill="1" applyBorder="1" applyAlignment="1">
      <alignment horizontal="center" vertical="top" wrapText="1"/>
    </xf>
    <xf numFmtId="10" fontId="15" fillId="4" borderId="8" xfId="0" applyNumberFormat="1" applyFont="1" applyFill="1" applyBorder="1" applyAlignment="1">
      <alignment horizontal="center" vertical="center" wrapText="1"/>
    </xf>
    <xf numFmtId="0" fontId="24" fillId="3" borderId="1" xfId="0" applyFont="1" applyFill="1" applyBorder="1" applyAlignment="1">
      <alignment horizontal="center" vertical="top" wrapText="1"/>
    </xf>
    <xf numFmtId="0" fontId="24" fillId="3" borderId="0" xfId="0" applyFont="1" applyFill="1" applyBorder="1" applyAlignment="1">
      <alignment horizontal="center" vertical="top" wrapText="1"/>
    </xf>
    <xf numFmtId="0" fontId="24" fillId="3" borderId="2" xfId="0" applyFont="1" applyFill="1" applyBorder="1" applyAlignment="1">
      <alignment horizontal="center" vertical="top" wrapText="1"/>
    </xf>
    <xf numFmtId="0" fontId="14" fillId="6" borderId="14" xfId="0" applyFont="1" applyFill="1" applyBorder="1" applyAlignment="1">
      <alignment horizontal="center" vertical="center" wrapText="1"/>
    </xf>
    <xf numFmtId="0" fontId="14" fillId="6" borderId="13" xfId="0" applyFont="1" applyFill="1" applyBorder="1" applyAlignment="1">
      <alignment horizontal="center" vertical="center" wrapText="1"/>
    </xf>
    <xf numFmtId="0" fontId="14" fillId="6" borderId="15"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4" xfId="0" applyFont="1" applyFill="1" applyBorder="1" applyAlignment="1">
      <alignment horizontal="center" vertical="center" wrapText="1"/>
    </xf>
    <xf numFmtId="0" fontId="14" fillId="6" borderId="5" xfId="0" applyFont="1" applyFill="1" applyBorder="1" applyAlignment="1">
      <alignment horizontal="center" vertical="center" wrapText="1"/>
    </xf>
    <xf numFmtId="4" fontId="25" fillId="14" borderId="8" xfId="0" applyNumberFormat="1" applyFont="1" applyFill="1" applyBorder="1" applyAlignment="1">
      <alignment horizontal="center" vertical="center" wrapText="1"/>
    </xf>
    <xf numFmtId="166" fontId="25" fillId="14" borderId="8" xfId="0" applyNumberFormat="1" applyFont="1" applyFill="1" applyBorder="1" applyAlignment="1">
      <alignment horizontal="center" vertical="top" wrapText="1"/>
    </xf>
    <xf numFmtId="0" fontId="25" fillId="14" borderId="8" xfId="0" applyFont="1" applyFill="1" applyBorder="1" applyAlignment="1">
      <alignment horizontal="center" vertical="top" wrapText="1"/>
    </xf>
    <xf numFmtId="0" fontId="13" fillId="3" borderId="14" xfId="0" applyFont="1" applyFill="1" applyBorder="1" applyAlignment="1">
      <alignment horizontal="left" vertical="center" wrapText="1"/>
    </xf>
    <xf numFmtId="0" fontId="13" fillId="3" borderId="13" xfId="0" applyFont="1" applyFill="1" applyBorder="1" applyAlignment="1">
      <alignment horizontal="left" vertical="center" wrapText="1"/>
    </xf>
    <xf numFmtId="0" fontId="13" fillId="3" borderId="15"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4" fillId="3" borderId="0" xfId="0" applyFont="1" applyFill="1" applyBorder="1" applyAlignment="1">
      <alignment horizontal="left" vertical="center" wrapText="1"/>
    </xf>
    <xf numFmtId="0" fontId="14" fillId="3" borderId="2" xfId="0" applyFont="1" applyFill="1" applyBorder="1" applyAlignment="1">
      <alignment horizontal="left" vertical="center" wrapText="1"/>
    </xf>
    <xf numFmtId="10" fontId="10" fillId="14" borderId="7" xfId="6" applyNumberFormat="1" applyFont="1" applyFill="1" applyBorder="1" applyAlignment="1">
      <alignment horizontal="center" vertical="center" wrapText="1"/>
    </xf>
    <xf numFmtId="10" fontId="10" fillId="14" borderId="34" xfId="6" applyNumberFormat="1" applyFont="1" applyFill="1" applyBorder="1" applyAlignment="1">
      <alignment horizontal="center" vertical="center" wrapText="1"/>
    </xf>
    <xf numFmtId="10" fontId="10" fillId="14" borderId="21" xfId="6" applyNumberFormat="1" applyFont="1" applyFill="1" applyBorder="1" applyAlignment="1">
      <alignment horizontal="center" vertical="center" wrapText="1"/>
    </xf>
    <xf numFmtId="0" fontId="14" fillId="15" borderId="14" xfId="0" applyFont="1" applyFill="1" applyBorder="1" applyAlignment="1">
      <alignment horizontal="center" vertical="center" wrapText="1"/>
    </xf>
    <xf numFmtId="0" fontId="14" fillId="15" borderId="13" xfId="0" applyFont="1" applyFill="1" applyBorder="1" applyAlignment="1">
      <alignment horizontal="center" vertical="center" wrapText="1"/>
    </xf>
    <xf numFmtId="0" fontId="14" fillId="15" borderId="15" xfId="0" applyFont="1" applyFill="1" applyBorder="1" applyAlignment="1">
      <alignment horizontal="center" vertical="center" wrapText="1"/>
    </xf>
    <xf numFmtId="0" fontId="14" fillId="15" borderId="3" xfId="0" applyFont="1" applyFill="1" applyBorder="1" applyAlignment="1">
      <alignment horizontal="center" vertical="center" wrapText="1"/>
    </xf>
    <xf numFmtId="0" fontId="14" fillId="15" borderId="4" xfId="0" applyFont="1" applyFill="1" applyBorder="1" applyAlignment="1">
      <alignment horizontal="center" vertical="center" wrapText="1"/>
    </xf>
    <xf numFmtId="0" fontId="14" fillId="15" borderId="5" xfId="0" applyFont="1" applyFill="1" applyBorder="1" applyAlignment="1">
      <alignment horizontal="center" vertical="center" wrapText="1"/>
    </xf>
    <xf numFmtId="0" fontId="25" fillId="14" borderId="8" xfId="0" applyFont="1" applyFill="1" applyBorder="1" applyAlignment="1">
      <alignment horizontal="center" vertical="center" wrapText="1"/>
    </xf>
    <xf numFmtId="0" fontId="1" fillId="3" borderId="3"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5" xfId="0" applyFont="1" applyFill="1" applyBorder="1" applyAlignment="1">
      <alignment horizontal="center" vertical="top" wrapText="1"/>
    </xf>
    <xf numFmtId="0" fontId="29" fillId="5" borderId="0" xfId="0" applyFont="1" applyFill="1" applyBorder="1" applyAlignment="1">
      <alignment horizontal="center"/>
    </xf>
    <xf numFmtId="0" fontId="7" fillId="3" borderId="1"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26" fillId="3" borderId="1" xfId="0" applyFont="1" applyFill="1" applyBorder="1" applyAlignment="1">
      <alignment horizontal="center" vertical="center" wrapText="1"/>
    </xf>
    <xf numFmtId="0" fontId="26" fillId="3" borderId="0" xfId="0" applyFont="1" applyFill="1" applyBorder="1" applyAlignment="1">
      <alignment horizontal="center" vertical="center" wrapText="1"/>
    </xf>
    <xf numFmtId="0" fontId="26" fillId="3" borderId="2" xfId="0" applyFont="1" applyFill="1" applyBorder="1" applyAlignment="1">
      <alignment horizontal="center" vertical="center" wrapText="1"/>
    </xf>
    <xf numFmtId="0" fontId="28" fillId="3" borderId="0" xfId="0" applyFont="1" applyFill="1" applyAlignment="1">
      <alignment horizontal="left" vertical="top" wrapText="1"/>
    </xf>
    <xf numFmtId="0" fontId="2" fillId="3" borderId="0" xfId="0" applyFont="1" applyFill="1" applyAlignment="1">
      <alignment horizontal="center" vertical="top" wrapText="1"/>
    </xf>
    <xf numFmtId="0" fontId="28" fillId="3" borderId="0" xfId="0" applyFont="1" applyFill="1" applyAlignment="1">
      <alignment horizontal="center" vertical="top" wrapText="1"/>
    </xf>
    <xf numFmtId="0" fontId="37" fillId="3" borderId="0" xfId="0" applyFont="1" applyFill="1" applyAlignment="1">
      <alignment horizontal="center" vertical="top" wrapText="1"/>
    </xf>
    <xf numFmtId="10" fontId="10" fillId="14" borderId="14" xfId="6" applyNumberFormat="1" applyFont="1" applyFill="1" applyBorder="1" applyAlignment="1">
      <alignment horizontal="center" vertical="center" wrapText="1"/>
    </xf>
    <xf numFmtId="10" fontId="10" fillId="14" borderId="1" xfId="6" applyNumberFormat="1" applyFont="1" applyFill="1" applyBorder="1" applyAlignment="1">
      <alignment horizontal="center" vertical="center" wrapText="1"/>
    </xf>
    <xf numFmtId="10" fontId="10" fillId="14" borderId="3" xfId="6" applyNumberFormat="1" applyFont="1" applyFill="1" applyBorder="1" applyAlignment="1">
      <alignment horizontal="center" vertical="center" wrapText="1"/>
    </xf>
    <xf numFmtId="164" fontId="6" fillId="6" borderId="54" xfId="0" applyNumberFormat="1" applyFont="1" applyFill="1" applyBorder="1" applyAlignment="1">
      <alignment horizontal="right" vertical="center" wrapText="1"/>
    </xf>
    <xf numFmtId="164" fontId="6" fillId="6" borderId="32" xfId="0" applyNumberFormat="1" applyFont="1" applyFill="1" applyBorder="1" applyAlignment="1">
      <alignment horizontal="right" vertical="center" wrapText="1"/>
    </xf>
    <xf numFmtId="0" fontId="16" fillId="5" borderId="1" xfId="0" applyFont="1" applyFill="1" applyBorder="1" applyAlignment="1">
      <alignment horizontal="center" vertical="center"/>
    </xf>
    <xf numFmtId="0" fontId="16" fillId="5" borderId="3" xfId="0" applyFont="1" applyFill="1" applyBorder="1" applyAlignment="1">
      <alignment horizontal="center" vertical="center"/>
    </xf>
    <xf numFmtId="0" fontId="16" fillId="5" borderId="4" xfId="0" applyFont="1" applyFill="1" applyBorder="1" applyAlignment="1">
      <alignment horizontal="center" vertical="center"/>
    </xf>
    <xf numFmtId="0" fontId="16" fillId="5" borderId="1" xfId="0" applyFont="1" applyFill="1" applyBorder="1" applyAlignment="1">
      <alignment horizontal="left" vertical="center"/>
    </xf>
    <xf numFmtId="0" fontId="17" fillId="5" borderId="1" xfId="0" applyFont="1" applyFill="1" applyBorder="1" applyAlignment="1">
      <alignment horizontal="center" vertical="center"/>
    </xf>
    <xf numFmtId="0" fontId="38" fillId="5" borderId="1" xfId="0" applyFont="1" applyFill="1" applyBorder="1" applyAlignment="1">
      <alignment horizontal="center" vertical="center"/>
    </xf>
    <xf numFmtId="0" fontId="38" fillId="5" borderId="0" xfId="0" applyFont="1" applyFill="1" applyBorder="1" applyAlignment="1">
      <alignment horizontal="center" vertical="center"/>
    </xf>
    <xf numFmtId="0" fontId="27" fillId="5" borderId="1" xfId="0" applyFont="1" applyFill="1" applyBorder="1" applyAlignment="1">
      <alignment horizontal="center" vertical="center"/>
    </xf>
    <xf numFmtId="0" fontId="27" fillId="5" borderId="0" xfId="0" applyFont="1" applyFill="1" applyBorder="1" applyAlignment="1">
      <alignment horizontal="center" vertical="center"/>
    </xf>
    <xf numFmtId="0" fontId="15" fillId="5" borderId="1" xfId="0" applyFont="1" applyFill="1" applyBorder="1" applyAlignment="1">
      <alignment horizontal="center" vertical="center"/>
    </xf>
    <xf numFmtId="0" fontId="15" fillId="5" borderId="0" xfId="0" applyFont="1" applyFill="1" applyBorder="1" applyAlignment="1">
      <alignment horizontal="center" vertical="center"/>
    </xf>
    <xf numFmtId="0" fontId="15" fillId="5" borderId="2" xfId="0" applyFont="1" applyFill="1" applyBorder="1" applyAlignment="1">
      <alignment horizontal="center" vertical="center"/>
    </xf>
    <xf numFmtId="0" fontId="16" fillId="5" borderId="2" xfId="0" applyFont="1" applyFill="1" applyBorder="1" applyAlignment="1">
      <alignment horizontal="center" vertical="center"/>
    </xf>
    <xf numFmtId="0" fontId="5" fillId="0" borderId="0" xfId="0" applyFont="1" applyBorder="1" applyAlignment="1">
      <alignment horizontal="center" vertical="center"/>
    </xf>
    <xf numFmtId="167" fontId="15" fillId="7" borderId="20" xfId="3" applyFont="1" applyFill="1" applyBorder="1" applyAlignment="1">
      <alignment horizontal="right" vertical="center"/>
    </xf>
    <xf numFmtId="167" fontId="15" fillId="7" borderId="22" xfId="3" applyFont="1" applyFill="1" applyBorder="1" applyAlignment="1">
      <alignment horizontal="right" vertical="center"/>
    </xf>
    <xf numFmtId="0" fontId="16" fillId="5" borderId="5" xfId="0" applyFont="1" applyFill="1" applyBorder="1" applyAlignment="1">
      <alignment horizontal="center" vertical="center"/>
    </xf>
    <xf numFmtId="0" fontId="17" fillId="5" borderId="2" xfId="0" applyFont="1" applyFill="1" applyBorder="1" applyAlignment="1">
      <alignment horizontal="center" vertical="center"/>
    </xf>
    <xf numFmtId="0" fontId="16" fillId="5" borderId="2" xfId="0" applyFont="1" applyFill="1" applyBorder="1" applyAlignment="1">
      <alignment horizontal="left" vertical="center"/>
    </xf>
    <xf numFmtId="0" fontId="14" fillId="8" borderId="13" xfId="0" applyFont="1" applyFill="1" applyBorder="1" applyAlignment="1">
      <alignment horizontal="center" vertical="center"/>
    </xf>
    <xf numFmtId="0" fontId="38" fillId="5" borderId="2" xfId="0" applyFont="1" applyFill="1" applyBorder="1" applyAlignment="1">
      <alignment horizontal="center" vertical="center"/>
    </xf>
    <xf numFmtId="0" fontId="27" fillId="5" borderId="2" xfId="0" applyFont="1" applyFill="1" applyBorder="1" applyAlignment="1">
      <alignment horizontal="center" vertical="center"/>
    </xf>
    <xf numFmtId="0" fontId="15" fillId="8" borderId="4" xfId="0" applyFont="1" applyFill="1" applyBorder="1" applyAlignment="1">
      <alignment horizontal="center" vertical="center" wrapText="1"/>
    </xf>
    <xf numFmtId="167" fontId="15" fillId="7" borderId="8" xfId="3" applyFont="1" applyFill="1" applyBorder="1" applyAlignment="1">
      <alignment horizontal="right" vertical="center"/>
    </xf>
    <xf numFmtId="0" fontId="18" fillId="7" borderId="20" xfId="0" applyFont="1" applyFill="1" applyBorder="1" applyAlignment="1">
      <alignment horizontal="right" vertical="center"/>
    </xf>
    <xf numFmtId="0" fontId="18" fillId="7" borderId="22" xfId="0" applyFont="1" applyFill="1" applyBorder="1" applyAlignment="1">
      <alignment horizontal="right" vertical="center"/>
    </xf>
    <xf numFmtId="0" fontId="18" fillId="7" borderId="8" xfId="0" applyFont="1" applyFill="1" applyBorder="1" applyAlignment="1">
      <alignment horizontal="right" vertical="center"/>
    </xf>
    <xf numFmtId="0" fontId="15" fillId="7" borderId="3" xfId="0" applyFont="1" applyFill="1" applyBorder="1" applyAlignment="1">
      <alignment horizontal="center" vertical="center" wrapText="1"/>
    </xf>
    <xf numFmtId="0" fontId="15" fillId="7" borderId="4" xfId="0" applyFont="1" applyFill="1" applyBorder="1" applyAlignment="1">
      <alignment horizontal="center" vertical="center" wrapText="1"/>
    </xf>
    <xf numFmtId="0" fontId="15" fillId="7" borderId="5" xfId="0" applyFont="1" applyFill="1" applyBorder="1" applyAlignment="1">
      <alignment horizontal="center" vertical="center" wrapText="1"/>
    </xf>
    <xf numFmtId="0" fontId="14" fillId="7" borderId="14" xfId="0" applyFont="1" applyFill="1" applyBorder="1" applyAlignment="1">
      <alignment horizontal="center" vertical="center"/>
    </xf>
    <xf numFmtId="0" fontId="14" fillId="7" borderId="13" xfId="0" applyFont="1" applyFill="1" applyBorder="1" applyAlignment="1">
      <alignment horizontal="center" vertical="center"/>
    </xf>
    <xf numFmtId="0" fontId="14" fillId="7" borderId="15" xfId="0" applyFont="1" applyFill="1" applyBorder="1" applyAlignment="1">
      <alignment horizontal="center" vertical="center"/>
    </xf>
    <xf numFmtId="0" fontId="9" fillId="5" borderId="20" xfId="0" applyFont="1" applyFill="1" applyBorder="1" applyAlignment="1">
      <alignment horizontal="center" vertical="center"/>
    </xf>
    <xf numFmtId="0" fontId="9" fillId="5" borderId="24" xfId="0" applyFont="1" applyFill="1" applyBorder="1" applyAlignment="1">
      <alignment horizontal="center" vertical="center"/>
    </xf>
    <xf numFmtId="0" fontId="9" fillId="5" borderId="22"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0" xfId="0" applyFont="1" applyFill="1" applyBorder="1" applyAlignment="1">
      <alignment horizontal="center" vertical="center"/>
    </xf>
    <xf numFmtId="0" fontId="5" fillId="5" borderId="2" xfId="0" applyFont="1" applyFill="1" applyBorder="1" applyAlignment="1">
      <alignment horizontal="center" vertical="center"/>
    </xf>
    <xf numFmtId="167" fontId="10" fillId="0" borderId="14" xfId="8" applyFont="1" applyFill="1" applyBorder="1" applyAlignment="1">
      <alignment horizontal="center" vertical="center" wrapText="1"/>
    </xf>
    <xf numFmtId="167" fontId="10" fillId="0" borderId="13" xfId="8" applyFont="1" applyFill="1" applyBorder="1" applyAlignment="1">
      <alignment horizontal="center" vertical="center" wrapText="1"/>
    </xf>
    <xf numFmtId="167" fontId="10" fillId="0" borderId="15" xfId="8" applyFont="1" applyFill="1" applyBorder="1" applyAlignment="1">
      <alignment horizontal="center" vertical="center" wrapText="1"/>
    </xf>
    <xf numFmtId="0" fontId="5" fillId="0" borderId="14" xfId="7" applyFont="1" applyBorder="1" applyAlignment="1">
      <alignment horizontal="center" vertical="center"/>
    </xf>
    <xf numFmtId="0" fontId="5" fillId="0" borderId="13" xfId="7" applyFont="1" applyBorder="1" applyAlignment="1">
      <alignment horizontal="center" vertical="center"/>
    </xf>
    <xf numFmtId="0" fontId="5" fillId="0" borderId="15" xfId="7" applyFont="1" applyBorder="1" applyAlignment="1">
      <alignment horizontal="center" vertical="center"/>
    </xf>
    <xf numFmtId="0" fontId="6" fillId="0" borderId="1" xfId="7" applyFont="1" applyBorder="1" applyAlignment="1">
      <alignment horizontal="center" vertical="center"/>
    </xf>
    <xf numFmtId="0" fontId="6" fillId="0" borderId="0" xfId="7" applyFont="1" applyBorder="1" applyAlignment="1">
      <alignment horizontal="center" vertical="center"/>
    </xf>
    <xf numFmtId="0" fontId="6" fillId="0" borderId="2" xfId="7" applyFont="1" applyBorder="1" applyAlignment="1">
      <alignment horizontal="center" vertical="center"/>
    </xf>
    <xf numFmtId="0" fontId="5" fillId="0" borderId="1" xfId="7" applyFont="1" applyBorder="1" applyAlignment="1">
      <alignment horizontal="center" vertical="center"/>
    </xf>
    <xf numFmtId="0" fontId="5" fillId="0" borderId="0" xfId="7" applyFont="1" applyBorder="1" applyAlignment="1">
      <alignment horizontal="center" vertical="center"/>
    </xf>
    <xf numFmtId="0" fontId="5" fillId="0" borderId="2" xfId="7" applyFont="1" applyBorder="1" applyAlignment="1">
      <alignment horizontal="center" vertical="center"/>
    </xf>
    <xf numFmtId="0" fontId="5" fillId="0" borderId="3" xfId="7" applyFont="1" applyBorder="1" applyAlignment="1">
      <alignment horizontal="center" vertical="center"/>
    </xf>
    <xf numFmtId="0" fontId="5" fillId="0" borderId="4" xfId="7" applyFont="1" applyBorder="1" applyAlignment="1">
      <alignment horizontal="center" vertical="center"/>
    </xf>
    <xf numFmtId="0" fontId="5" fillId="0" borderId="5" xfId="7" applyFont="1" applyBorder="1" applyAlignment="1">
      <alignment horizontal="center" vertical="center"/>
    </xf>
    <xf numFmtId="0" fontId="6" fillId="13" borderId="14" xfId="7" applyFont="1" applyFill="1" applyBorder="1" applyAlignment="1">
      <alignment horizontal="center" vertical="center"/>
    </xf>
    <xf numFmtId="0" fontId="6" fillId="13" borderId="13" xfId="7" applyFont="1" applyFill="1" applyBorder="1" applyAlignment="1">
      <alignment horizontal="center" vertical="center"/>
    </xf>
    <xf numFmtId="0" fontId="6" fillId="13" borderId="15" xfId="7" applyFont="1" applyFill="1" applyBorder="1" applyAlignment="1">
      <alignment horizontal="center" vertical="center"/>
    </xf>
    <xf numFmtId="0" fontId="6" fillId="13" borderId="3" xfId="7" applyFont="1" applyFill="1" applyBorder="1" applyAlignment="1">
      <alignment horizontal="center" vertical="center"/>
    </xf>
    <xf numFmtId="0" fontId="6" fillId="13" borderId="4" xfId="7" applyFont="1" applyFill="1" applyBorder="1" applyAlignment="1">
      <alignment horizontal="center" vertical="center"/>
    </xf>
    <xf numFmtId="0" fontId="6" fillId="13" borderId="5" xfId="7" applyFont="1" applyFill="1" applyBorder="1" applyAlignment="1">
      <alignment horizontal="center" vertical="center"/>
    </xf>
    <xf numFmtId="0" fontId="16" fillId="0" borderId="1" xfId="7" applyFont="1" applyBorder="1" applyAlignment="1">
      <alignment horizontal="left" vertical="center"/>
    </xf>
    <xf numFmtId="0" fontId="16" fillId="0" borderId="0" xfId="7" applyFont="1" applyBorder="1" applyAlignment="1">
      <alignment horizontal="left" vertical="center"/>
    </xf>
    <xf numFmtId="0" fontId="16" fillId="0" borderId="2" xfId="7" applyFont="1" applyBorder="1" applyAlignment="1">
      <alignment horizontal="left" vertical="center"/>
    </xf>
    <xf numFmtId="0" fontId="11" fillId="0" borderId="1" xfId="7" applyFont="1" applyBorder="1" applyAlignment="1">
      <alignment horizontal="left" vertical="center" wrapText="1"/>
    </xf>
    <xf numFmtId="0" fontId="11" fillId="0" borderId="0" xfId="7" applyFont="1" applyBorder="1" applyAlignment="1">
      <alignment horizontal="left" vertical="center" wrapText="1"/>
    </xf>
    <xf numFmtId="0" fontId="11" fillId="0" borderId="2" xfId="7" applyFont="1" applyBorder="1" applyAlignment="1">
      <alignment horizontal="left" vertical="center" wrapText="1"/>
    </xf>
    <xf numFmtId="0" fontId="11" fillId="0" borderId="1" xfId="7" applyFont="1" applyFill="1" applyBorder="1" applyAlignment="1">
      <alignment horizontal="left" vertical="center"/>
    </xf>
    <xf numFmtId="0" fontId="11" fillId="0" borderId="0" xfId="7" applyFont="1" applyFill="1" applyBorder="1" applyAlignment="1">
      <alignment horizontal="left" vertical="center"/>
    </xf>
    <xf numFmtId="0" fontId="11" fillId="0" borderId="2" xfId="7" applyFont="1" applyFill="1" applyBorder="1" applyAlignment="1">
      <alignment horizontal="left" vertical="center"/>
    </xf>
    <xf numFmtId="0" fontId="31" fillId="0" borderId="3" xfId="7" applyBorder="1" applyAlignment="1">
      <alignment horizontal="center"/>
    </xf>
    <xf numFmtId="0" fontId="31" fillId="0" borderId="4" xfId="7" applyBorder="1" applyAlignment="1">
      <alignment horizontal="center"/>
    </xf>
    <xf numFmtId="0" fontId="31" fillId="0" borderId="5" xfId="7" applyBorder="1" applyAlignment="1">
      <alignment horizontal="center"/>
    </xf>
    <xf numFmtId="0" fontId="15" fillId="0" borderId="1" xfId="7" applyFont="1" applyBorder="1" applyAlignment="1">
      <alignment horizontal="center" vertical="center" wrapText="1"/>
    </xf>
    <xf numFmtId="0" fontId="15" fillId="0" borderId="0" xfId="7" applyFont="1" applyBorder="1" applyAlignment="1">
      <alignment horizontal="center" vertical="center" wrapText="1"/>
    </xf>
    <xf numFmtId="0" fontId="15" fillId="0" borderId="2" xfId="7" applyFont="1" applyBorder="1" applyAlignment="1">
      <alignment horizontal="center" vertical="center" wrapText="1"/>
    </xf>
    <xf numFmtId="0" fontId="15" fillId="0" borderId="36" xfId="7" applyFont="1" applyBorder="1" applyAlignment="1">
      <alignment horizontal="center" vertical="center" wrapText="1"/>
    </xf>
    <xf numFmtId="0" fontId="15" fillId="0" borderId="37" xfId="7" applyFont="1" applyBorder="1" applyAlignment="1">
      <alignment horizontal="center" vertical="center" wrapText="1"/>
    </xf>
    <xf numFmtId="0" fontId="15" fillId="0" borderId="38" xfId="7" applyFont="1" applyBorder="1" applyAlignment="1">
      <alignment horizontal="center" vertical="center" wrapText="1"/>
    </xf>
    <xf numFmtId="0" fontId="31" fillId="0" borderId="14" xfId="7" applyBorder="1" applyAlignment="1">
      <alignment horizontal="center"/>
    </xf>
    <xf numFmtId="0" fontId="31" fillId="0" borderId="13" xfId="7" applyBorder="1" applyAlignment="1">
      <alignment horizontal="center"/>
    </xf>
    <xf numFmtId="0" fontId="31" fillId="0" borderId="15" xfId="7" applyBorder="1" applyAlignment="1">
      <alignment horizontal="center"/>
    </xf>
    <xf numFmtId="0" fontId="31" fillId="0" borderId="1" xfId="7" applyBorder="1" applyAlignment="1">
      <alignment horizontal="center"/>
    </xf>
    <xf numFmtId="0" fontId="31" fillId="0" borderId="0" xfId="7" applyBorder="1" applyAlignment="1">
      <alignment horizontal="center"/>
    </xf>
    <xf numFmtId="0" fontId="31" fillId="0" borderId="2" xfId="7" applyBorder="1" applyAlignment="1">
      <alignment horizontal="center"/>
    </xf>
    <xf numFmtId="0" fontId="15" fillId="0" borderId="39" xfId="7" applyFont="1" applyBorder="1" applyAlignment="1">
      <alignment horizontal="center"/>
    </xf>
    <xf numFmtId="0" fontId="15" fillId="0" borderId="40" xfId="7" applyFont="1" applyBorder="1" applyAlignment="1">
      <alignment horizontal="center"/>
    </xf>
    <xf numFmtId="0" fontId="15" fillId="0" borderId="41" xfId="7" applyFont="1" applyBorder="1" applyAlignment="1">
      <alignment horizontal="center"/>
    </xf>
    <xf numFmtId="0" fontId="31" fillId="0" borderId="42" xfId="7" applyBorder="1" applyAlignment="1">
      <alignment horizontal="left" vertical="center" wrapText="1"/>
    </xf>
    <xf numFmtId="0" fontId="31" fillId="0" borderId="43" xfId="7" applyBorder="1" applyAlignment="1">
      <alignment horizontal="left" vertical="center" wrapText="1"/>
    </xf>
    <xf numFmtId="0" fontId="31" fillId="0" borderId="44" xfId="7" applyBorder="1" applyAlignment="1">
      <alignment horizontal="left" vertical="center" wrapText="1"/>
    </xf>
    <xf numFmtId="0" fontId="31" fillId="0" borderId="48" xfId="7" applyBorder="1" applyAlignment="1">
      <alignment horizontal="left" vertical="center" wrapText="1"/>
    </xf>
    <xf numFmtId="0" fontId="31" fillId="0" borderId="24" xfId="7" applyBorder="1" applyAlignment="1">
      <alignment horizontal="left" vertical="center" wrapText="1"/>
    </xf>
    <xf numFmtId="0" fontId="31" fillId="0" borderId="22" xfId="7" applyBorder="1" applyAlignment="1">
      <alignment horizontal="left" vertical="center" wrapText="1"/>
    </xf>
    <xf numFmtId="0" fontId="32" fillId="0" borderId="24" xfId="7" applyFont="1" applyBorder="1" applyAlignment="1">
      <alignment horizontal="left" vertical="center" wrapText="1"/>
    </xf>
    <xf numFmtId="0" fontId="32" fillId="0" borderId="22" xfId="7" applyFont="1" applyBorder="1" applyAlignment="1">
      <alignment horizontal="left" vertical="center" wrapText="1"/>
    </xf>
    <xf numFmtId="0" fontId="31" fillId="0" borderId="50" xfId="7" applyBorder="1" applyAlignment="1">
      <alignment horizontal="center" vertical="center"/>
    </xf>
    <xf numFmtId="0" fontId="31" fillId="0" borderId="52" xfId="7" applyBorder="1" applyAlignment="1">
      <alignment horizontal="left" vertical="center" wrapText="1"/>
    </xf>
    <xf numFmtId="0" fontId="31" fillId="0" borderId="13" xfId="7" applyBorder="1" applyAlignment="1">
      <alignment horizontal="left" vertical="center" wrapText="1"/>
    </xf>
    <xf numFmtId="0" fontId="31" fillId="0" borderId="15" xfId="7" applyBorder="1" applyAlignment="1">
      <alignment horizontal="left" vertical="center" wrapText="1"/>
    </xf>
    <xf numFmtId="0" fontId="31" fillId="0" borderId="14" xfId="7" applyBorder="1" applyAlignment="1">
      <alignment horizontal="center" vertical="center" wrapText="1"/>
    </xf>
    <xf numFmtId="0" fontId="31" fillId="0" borderId="13" xfId="7" applyBorder="1" applyAlignment="1">
      <alignment horizontal="center" vertical="center" wrapText="1"/>
    </xf>
    <xf numFmtId="0" fontId="31" fillId="0" borderId="15" xfId="7" applyBorder="1" applyAlignment="1">
      <alignment horizontal="center" vertical="center" wrapText="1"/>
    </xf>
    <xf numFmtId="0" fontId="17" fillId="0" borderId="3" xfId="7" applyFont="1" applyBorder="1" applyAlignment="1">
      <alignment horizontal="center" vertical="center"/>
    </xf>
    <xf numFmtId="0" fontId="17" fillId="0" borderId="4" xfId="7" applyFont="1" applyBorder="1" applyAlignment="1">
      <alignment horizontal="center" vertical="center"/>
    </xf>
    <xf numFmtId="0" fontId="17" fillId="0" borderId="5" xfId="7" applyFont="1" applyBorder="1" applyAlignment="1">
      <alignment horizontal="center" vertical="center"/>
    </xf>
    <xf numFmtId="0" fontId="17" fillId="0" borderId="1" xfId="7" applyFont="1" applyBorder="1" applyAlignment="1">
      <alignment horizontal="center" vertical="center"/>
    </xf>
    <xf numFmtId="0" fontId="17" fillId="0" borderId="0" xfId="7" applyFont="1" applyBorder="1" applyAlignment="1">
      <alignment horizontal="center" vertical="center"/>
    </xf>
    <xf numFmtId="0" fontId="17" fillId="0" borderId="2" xfId="7" applyFont="1" applyBorder="1" applyAlignment="1">
      <alignment horizontal="center" vertical="center"/>
    </xf>
    <xf numFmtId="0" fontId="16" fillId="0" borderId="1" xfId="7" applyFont="1" applyBorder="1" applyAlignment="1">
      <alignment horizontal="center" vertical="center"/>
    </xf>
    <xf numFmtId="0" fontId="16" fillId="0" borderId="0" xfId="7" applyFont="1" applyBorder="1" applyAlignment="1">
      <alignment horizontal="center" vertical="center"/>
    </xf>
    <xf numFmtId="0" fontId="16" fillId="0" borderId="2" xfId="7" applyFont="1" applyBorder="1" applyAlignment="1">
      <alignment horizontal="center" vertical="center"/>
    </xf>
    <xf numFmtId="0" fontId="27" fillId="0" borderId="1" xfId="7" applyFont="1" applyBorder="1" applyAlignment="1">
      <alignment horizontal="center" vertical="center"/>
    </xf>
    <xf numFmtId="0" fontId="27" fillId="0" borderId="0" xfId="7" applyFont="1" applyBorder="1" applyAlignment="1">
      <alignment horizontal="center" vertical="center"/>
    </xf>
    <xf numFmtId="0" fontId="27" fillId="0" borderId="2" xfId="7" applyFont="1" applyBorder="1" applyAlignment="1">
      <alignment horizontal="center" vertical="center"/>
    </xf>
  </cellXfs>
  <cellStyles count="9">
    <cellStyle name="Moeda" xfId="1" builtinId="4"/>
    <cellStyle name="Normal" xfId="0" builtinId="0"/>
    <cellStyle name="Normal 2" xfId="7"/>
    <cellStyle name="Normal 2 2" xfId="4"/>
    <cellStyle name="Porcentagem" xfId="6" builtinId="5"/>
    <cellStyle name="Separador de milhares 2" xfId="3"/>
    <cellStyle name="TableStyleLight1" xfId="5"/>
    <cellStyle name="Vírgula" xfId="2" builtinId="3"/>
    <cellStyle name="Vírgula 2" xfId="8"/>
  </cellStyles>
  <dxfs count="5">
    <dxf>
      <font>
        <b/>
        <i val="0"/>
        <condense val="0"/>
        <extend val="0"/>
        <color indexed="10"/>
      </font>
    </dxf>
    <dxf>
      <font>
        <b/>
        <i val="0"/>
        <condense val="0"/>
        <extend val="0"/>
        <color indexed="10"/>
      </font>
    </dxf>
    <dxf>
      <font>
        <b/>
        <i val="0"/>
        <condense val="0"/>
        <extend val="0"/>
        <color indexed="18"/>
      </font>
    </dxf>
    <dxf>
      <font>
        <b/>
        <i val="0"/>
        <condense val="0"/>
        <extend val="0"/>
        <color indexed="10"/>
      </font>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2162175</xdr:colOff>
          <xdr:row>0</xdr:row>
          <xdr:rowOff>161925</xdr:rowOff>
        </xdr:from>
        <xdr:to>
          <xdr:col>3</xdr:col>
          <xdr:colOff>2781300</xdr:colOff>
          <xdr:row>1</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419100</xdr:colOff>
          <xdr:row>0</xdr:row>
          <xdr:rowOff>66675</xdr:rowOff>
        </xdr:from>
        <xdr:to>
          <xdr:col>5</xdr:col>
          <xdr:colOff>428625</xdr:colOff>
          <xdr:row>1</xdr:row>
          <xdr:rowOff>0</xdr:rowOff>
        </xdr:to>
        <xdr:sp macro="" textlink="">
          <xdr:nvSpPr>
            <xdr:cNvPr id="4122" name="Object 26" hidden="1">
              <a:extLst>
                <a:ext uri="{63B3BB69-23CF-44E3-9099-C40C66FF867C}">
                  <a14:compatExt spid="_x0000_s412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219075</xdr:colOff>
          <xdr:row>0</xdr:row>
          <xdr:rowOff>133350</xdr:rowOff>
        </xdr:from>
        <xdr:to>
          <xdr:col>5</xdr:col>
          <xdr:colOff>447675</xdr:colOff>
          <xdr:row>0</xdr:row>
          <xdr:rowOff>876300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2543175</xdr:colOff>
          <xdr:row>0</xdr:row>
          <xdr:rowOff>57150</xdr:rowOff>
        </xdr:from>
        <xdr:to>
          <xdr:col>2</xdr:col>
          <xdr:colOff>3181350</xdr:colOff>
          <xdr:row>1</xdr:row>
          <xdr:rowOff>9525</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4162425</xdr:colOff>
          <xdr:row>0</xdr:row>
          <xdr:rowOff>0</xdr:rowOff>
        </xdr:from>
        <xdr:to>
          <xdr:col>2</xdr:col>
          <xdr:colOff>4857750</xdr:colOff>
          <xdr:row>0</xdr:row>
          <xdr:rowOff>942975</xdr:rowOff>
        </xdr:to>
        <xdr:sp macro="" textlink="">
          <xdr:nvSpPr>
            <xdr:cNvPr id="3074" name="Object 2" hidden="1">
              <a:extLst>
                <a:ext uri="{63B3BB69-23CF-44E3-9099-C40C66FF867C}">
                  <a14:compatExt spid="_x0000_s307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4</xdr:col>
      <xdr:colOff>0</xdr:colOff>
      <xdr:row>12</xdr:row>
      <xdr:rowOff>19050</xdr:rowOff>
    </xdr:from>
    <xdr:to>
      <xdr:col>9</xdr:col>
      <xdr:colOff>466725</xdr:colOff>
      <xdr:row>18</xdr:row>
      <xdr:rowOff>0</xdr:rowOff>
    </xdr:to>
    <xdr:sp macro="" textlink="">
      <xdr:nvSpPr>
        <xdr:cNvPr id="2" name="Text Box 2"/>
        <xdr:cNvSpPr txBox="1">
          <a:spLocks noChangeArrowheads="1"/>
        </xdr:cNvSpPr>
      </xdr:nvSpPr>
      <xdr:spPr bwMode="auto">
        <a:xfrm>
          <a:off x="3971925" y="2743200"/>
          <a:ext cx="3514725" cy="952500"/>
        </a:xfrm>
        <a:prstGeom prst="rect">
          <a:avLst/>
        </a:prstGeom>
        <a:solidFill>
          <a:srgbClr val="FFFFFF"/>
        </a:solidFill>
        <a:ln w="9525">
          <a:solidFill>
            <a:srgbClr val="000000"/>
          </a:solidFill>
          <a:miter lim="800000"/>
          <a:headEnd/>
          <a:tailEnd/>
        </a:ln>
      </xdr:spPr>
    </xdr:sp>
    <xdr:clientData/>
  </xdr:twoCellAnchor>
  <xdr:twoCellAnchor editAs="oneCell">
    <xdr:from>
      <xdr:col>4</xdr:col>
      <xdr:colOff>9525</xdr:colOff>
      <xdr:row>18</xdr:row>
      <xdr:rowOff>38100</xdr:rowOff>
    </xdr:from>
    <xdr:to>
      <xdr:col>9</xdr:col>
      <xdr:colOff>457200</xdr:colOff>
      <xdr:row>25</xdr:row>
      <xdr:rowOff>152400</xdr:rowOff>
    </xdr:to>
    <xdr:pic>
      <xdr:nvPicPr>
        <xdr:cNvPr id="3"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733800"/>
          <a:ext cx="3495675"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16</xdr:row>
      <xdr:rowOff>76200</xdr:rowOff>
    </xdr:from>
    <xdr:to>
      <xdr:col>3</xdr:col>
      <xdr:colOff>1162050</xdr:colOff>
      <xdr:row>27</xdr:row>
      <xdr:rowOff>47625</xdr:rowOff>
    </xdr:to>
    <xdr:pic>
      <xdr:nvPicPr>
        <xdr:cNvPr id="4"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3448050"/>
          <a:ext cx="3838575" cy="1771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28575</xdr:colOff>
      <xdr:row>12</xdr:row>
      <xdr:rowOff>9525</xdr:rowOff>
    </xdr:from>
    <xdr:to>
      <xdr:col>3</xdr:col>
      <xdr:colOff>1114425</xdr:colOff>
      <xdr:row>17</xdr:row>
      <xdr:rowOff>0</xdr:rowOff>
    </xdr:to>
    <xdr:pic>
      <xdr:nvPicPr>
        <xdr:cNvPr id="5" name="Picture 13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8575" y="2733675"/>
          <a:ext cx="38195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161925</xdr:colOff>
      <xdr:row>14</xdr:row>
      <xdr:rowOff>0</xdr:rowOff>
    </xdr:from>
    <xdr:to>
      <xdr:col>9</xdr:col>
      <xdr:colOff>295275</xdr:colOff>
      <xdr:row>16</xdr:row>
      <xdr:rowOff>0</xdr:rowOff>
    </xdr:to>
    <xdr:pic>
      <xdr:nvPicPr>
        <xdr:cNvPr id="6" name="Picture 137"/>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33850" y="3048000"/>
          <a:ext cx="31813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4</xdr:col>
          <xdr:colOff>0</xdr:colOff>
          <xdr:row>0</xdr:row>
          <xdr:rowOff>28575</xdr:rowOff>
        </xdr:from>
        <xdr:to>
          <xdr:col>4</xdr:col>
          <xdr:colOff>0</xdr:colOff>
          <xdr:row>0</xdr:row>
          <xdr:rowOff>781050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781050</xdr:colOff>
          <xdr:row>0</xdr:row>
          <xdr:rowOff>76200</xdr:rowOff>
        </xdr:from>
        <xdr:to>
          <xdr:col>4</xdr:col>
          <xdr:colOff>161925</xdr:colOff>
          <xdr:row>0</xdr:row>
          <xdr:rowOff>828675</xdr:rowOff>
        </xdr:to>
        <xdr:sp macro="" textlink="">
          <xdr:nvSpPr>
            <xdr:cNvPr id="5122" name="Object 2" hidden="1">
              <a:extLst>
                <a:ext uri="{63B3BB69-23CF-44E3-9099-C40C66FF867C}">
                  <a14:compatExt spid="_x0000_s512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oleObject" Target="../embeddings/oleObject7.bin"/><Relationship Id="rId5" Type="http://schemas.openxmlformats.org/officeDocument/2006/relationships/image" Target="../media/image1.emf"/><Relationship Id="rId4" Type="http://schemas.openxmlformats.org/officeDocument/2006/relationships/oleObject" Target="../embeddings/oleObject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H336"/>
  <sheetViews>
    <sheetView view="pageBreakPreview" zoomScale="110" zoomScaleNormal="100" zoomScaleSheetLayoutView="110" workbookViewId="0">
      <selection activeCell="N12" sqref="N12"/>
    </sheetView>
  </sheetViews>
  <sheetFormatPr defaultColWidth="9.140625" defaultRowHeight="15" outlineLevelRow="1" x14ac:dyDescent="0.25"/>
  <cols>
    <col min="1" max="1" width="9.7109375" style="6" customWidth="1"/>
    <col min="2" max="2" width="8.28515625" style="6" customWidth="1"/>
    <col min="3" max="3" width="15.42578125" style="6" customWidth="1"/>
    <col min="4" max="4" width="58.5703125" customWidth="1"/>
    <col min="5" max="5" width="5.85546875" customWidth="1"/>
    <col min="6" max="6" width="12.85546875" customWidth="1"/>
    <col min="7" max="7" width="11.42578125" customWidth="1"/>
    <col min="8" max="8" width="16.28515625" customWidth="1"/>
  </cols>
  <sheetData>
    <row r="1" spans="1:8" ht="71.25" customHeight="1" x14ac:dyDescent="0.25">
      <c r="A1" s="225"/>
      <c r="B1" s="226"/>
      <c r="C1" s="226"/>
      <c r="D1" s="226"/>
      <c r="E1" s="226"/>
      <c r="F1" s="226"/>
      <c r="G1" s="226"/>
      <c r="H1" s="227"/>
    </row>
    <row r="2" spans="1:8" ht="12.75" customHeight="1" x14ac:dyDescent="0.25">
      <c r="A2" s="228" t="s">
        <v>796</v>
      </c>
      <c r="B2" s="229"/>
      <c r="C2" s="229"/>
      <c r="D2" s="229"/>
      <c r="E2" s="229"/>
      <c r="F2" s="229"/>
      <c r="G2" s="229"/>
      <c r="H2" s="230"/>
    </row>
    <row r="3" spans="1:8" ht="12.75" customHeight="1" x14ac:dyDescent="0.25">
      <c r="A3" s="228" t="s">
        <v>797</v>
      </c>
      <c r="B3" s="229"/>
      <c r="C3" s="229"/>
      <c r="D3" s="229"/>
      <c r="E3" s="229"/>
      <c r="F3" s="229"/>
      <c r="G3" s="229"/>
      <c r="H3" s="230"/>
    </row>
    <row r="4" spans="1:8" ht="12.75" customHeight="1" x14ac:dyDescent="0.25">
      <c r="A4" s="231" t="s">
        <v>798</v>
      </c>
      <c r="B4" s="232"/>
      <c r="C4" s="232"/>
      <c r="D4" s="232"/>
      <c r="E4" s="232"/>
      <c r="F4" s="232"/>
      <c r="G4" s="232"/>
      <c r="H4" s="233"/>
    </row>
    <row r="5" spans="1:8" ht="12.75" customHeight="1" x14ac:dyDescent="0.25">
      <c r="A5" s="236" t="s">
        <v>806</v>
      </c>
      <c r="B5" s="237"/>
      <c r="C5" s="237"/>
      <c r="D5" s="237"/>
      <c r="E5" s="237"/>
      <c r="F5" s="237"/>
      <c r="G5" s="237"/>
      <c r="H5" s="238"/>
    </row>
    <row r="6" spans="1:8" ht="9" customHeight="1" x14ac:dyDescent="0.25">
      <c r="A6" s="239"/>
      <c r="B6" s="240"/>
      <c r="C6" s="240"/>
      <c r="D6" s="240"/>
      <c r="E6" s="240"/>
      <c r="F6" s="240"/>
      <c r="G6" s="240"/>
      <c r="H6" s="241"/>
    </row>
    <row r="7" spans="1:8" ht="15" customHeight="1" x14ac:dyDescent="0.25">
      <c r="A7" s="242" t="s">
        <v>839</v>
      </c>
      <c r="B7" s="243"/>
      <c r="C7" s="243"/>
      <c r="D7" s="243"/>
      <c r="E7" s="243"/>
      <c r="F7" s="243"/>
      <c r="G7" s="243"/>
      <c r="H7" s="244"/>
    </row>
    <row r="8" spans="1:8" x14ac:dyDescent="0.25">
      <c r="A8" s="234" t="s">
        <v>840</v>
      </c>
      <c r="B8" s="235"/>
      <c r="C8" s="235"/>
      <c r="D8" s="235"/>
      <c r="E8" s="235"/>
      <c r="F8" s="235"/>
      <c r="G8" s="235"/>
      <c r="H8" s="245"/>
    </row>
    <row r="9" spans="1:8" x14ac:dyDescent="0.25">
      <c r="A9" s="234" t="s">
        <v>1373</v>
      </c>
      <c r="B9" s="235"/>
      <c r="C9" s="235"/>
      <c r="D9" s="235"/>
      <c r="E9" s="235" t="s">
        <v>807</v>
      </c>
      <c r="F9" s="235"/>
      <c r="G9" s="235"/>
      <c r="H9" s="245"/>
    </row>
    <row r="10" spans="1:8" ht="3" customHeight="1" x14ac:dyDescent="0.25">
      <c r="A10" s="222"/>
      <c r="B10" s="223"/>
      <c r="C10" s="223"/>
      <c r="D10" s="223"/>
      <c r="E10" s="223"/>
      <c r="F10" s="223"/>
      <c r="G10" s="223"/>
      <c r="H10" s="224"/>
    </row>
    <row r="11" spans="1:8" s="16" customFormat="1" ht="30" customHeight="1" x14ac:dyDescent="0.2">
      <c r="A11" s="22" t="s">
        <v>799</v>
      </c>
      <c r="B11" s="22" t="s">
        <v>795</v>
      </c>
      <c r="C11" s="22" t="s">
        <v>800</v>
      </c>
      <c r="D11" s="22" t="s">
        <v>801</v>
      </c>
      <c r="E11" s="22" t="s">
        <v>802</v>
      </c>
      <c r="F11" s="22" t="s">
        <v>809</v>
      </c>
      <c r="G11" s="22" t="s">
        <v>803</v>
      </c>
      <c r="H11" s="23" t="s">
        <v>804</v>
      </c>
    </row>
    <row r="12" spans="1:8" s="13" customFormat="1" ht="15" customHeight="1" x14ac:dyDescent="0.2">
      <c r="A12" s="183" t="s">
        <v>41</v>
      </c>
      <c r="B12" s="37"/>
      <c r="C12" s="17"/>
      <c r="D12" s="18" t="s">
        <v>793</v>
      </c>
      <c r="E12" s="19"/>
      <c r="F12" s="20"/>
      <c r="G12" s="21"/>
      <c r="H12" s="197"/>
    </row>
    <row r="13" spans="1:8" s="1" customFormat="1" ht="15" customHeight="1" outlineLevel="1" x14ac:dyDescent="0.2">
      <c r="A13" s="185" t="s">
        <v>17</v>
      </c>
      <c r="B13" s="38">
        <v>42767</v>
      </c>
      <c r="C13" s="7" t="s">
        <v>610</v>
      </c>
      <c r="D13" s="35" t="s">
        <v>47</v>
      </c>
      <c r="E13" s="2" t="s">
        <v>197</v>
      </c>
      <c r="F13" s="33">
        <v>8</v>
      </c>
      <c r="G13" s="15">
        <v>380.43</v>
      </c>
      <c r="H13" s="198">
        <f>F13*G13</f>
        <v>3043.44</v>
      </c>
    </row>
    <row r="14" spans="1:8" s="1" customFormat="1" ht="15" customHeight="1" outlineLevel="1" x14ac:dyDescent="0.2">
      <c r="A14" s="185" t="s">
        <v>18</v>
      </c>
      <c r="B14" s="38">
        <v>42767</v>
      </c>
      <c r="C14" s="7" t="s">
        <v>94</v>
      </c>
      <c r="D14" s="35" t="s">
        <v>0</v>
      </c>
      <c r="E14" s="2" t="s">
        <v>197</v>
      </c>
      <c r="F14" s="33">
        <v>551.41999999999996</v>
      </c>
      <c r="G14" s="34">
        <v>1.04</v>
      </c>
      <c r="H14" s="198">
        <f t="shared" ref="H14:H83" si="0">F14*G14</f>
        <v>573.47680000000003</v>
      </c>
    </row>
    <row r="15" spans="1:8" s="13" customFormat="1" ht="15" customHeight="1" x14ac:dyDescent="0.2">
      <c r="A15" s="188"/>
      <c r="B15" s="39"/>
      <c r="C15" s="24"/>
      <c r="D15" s="219" t="s">
        <v>805</v>
      </c>
      <c r="E15" s="220"/>
      <c r="F15" s="220"/>
      <c r="G15" s="221"/>
      <c r="H15" s="199">
        <f>SUM(H13:H14)</f>
        <v>3616.9168</v>
      </c>
    </row>
    <row r="16" spans="1:8" s="28" customFormat="1" ht="15" customHeight="1" x14ac:dyDescent="0.2">
      <c r="A16" s="185"/>
      <c r="B16" s="38"/>
      <c r="C16" s="7"/>
      <c r="D16" s="25"/>
      <c r="E16" s="26"/>
      <c r="F16" s="26"/>
      <c r="G16" s="27"/>
      <c r="H16" s="200"/>
    </row>
    <row r="17" spans="1:8" s="1" customFormat="1" ht="15" customHeight="1" x14ac:dyDescent="0.2">
      <c r="A17" s="190" t="s">
        <v>43</v>
      </c>
      <c r="B17" s="9"/>
      <c r="C17" s="9"/>
      <c r="D17" s="14" t="s">
        <v>243</v>
      </c>
      <c r="E17" s="10"/>
      <c r="F17" s="11"/>
      <c r="G17" s="12"/>
      <c r="H17" s="201"/>
    </row>
    <row r="18" spans="1:8" s="1" customFormat="1" ht="15" customHeight="1" x14ac:dyDescent="0.2">
      <c r="A18" s="190" t="s">
        <v>711</v>
      </c>
      <c r="B18" s="9"/>
      <c r="C18" s="9"/>
      <c r="D18" s="14" t="s">
        <v>148</v>
      </c>
      <c r="E18" s="10"/>
      <c r="F18" s="11"/>
      <c r="G18" s="12"/>
      <c r="H18" s="201"/>
    </row>
    <row r="19" spans="1:8" s="28" customFormat="1" ht="15" customHeight="1" outlineLevel="1" x14ac:dyDescent="0.2">
      <c r="A19" s="185" t="s">
        <v>380</v>
      </c>
      <c r="B19" s="38">
        <v>42767</v>
      </c>
      <c r="C19" s="7" t="s">
        <v>781</v>
      </c>
      <c r="D19" s="35" t="s">
        <v>469</v>
      </c>
      <c r="E19" s="2" t="s">
        <v>60</v>
      </c>
      <c r="F19" s="33">
        <v>176</v>
      </c>
      <c r="G19" s="34">
        <v>80.64</v>
      </c>
      <c r="H19" s="198">
        <f t="shared" si="0"/>
        <v>14192.64</v>
      </c>
    </row>
    <row r="20" spans="1:8" s="28" customFormat="1" ht="15" customHeight="1" outlineLevel="1" x14ac:dyDescent="0.2">
      <c r="A20" s="185" t="s">
        <v>384</v>
      </c>
      <c r="B20" s="38">
        <v>42767</v>
      </c>
      <c r="C20" s="7" t="s">
        <v>792</v>
      </c>
      <c r="D20" s="35" t="s">
        <v>647</v>
      </c>
      <c r="E20" s="2" t="s">
        <v>60</v>
      </c>
      <c r="F20" s="33">
        <v>704</v>
      </c>
      <c r="G20" s="34">
        <v>31.81</v>
      </c>
      <c r="H20" s="198">
        <f t="shared" si="0"/>
        <v>22394.239999999998</v>
      </c>
    </row>
    <row r="21" spans="1:8" s="28" customFormat="1" ht="15" customHeight="1" outlineLevel="1" x14ac:dyDescent="0.2">
      <c r="A21" s="185" t="s">
        <v>386</v>
      </c>
      <c r="B21" s="7"/>
      <c r="C21" s="7" t="s">
        <v>127</v>
      </c>
      <c r="D21" s="35" t="s">
        <v>621</v>
      </c>
      <c r="E21" s="2" t="s">
        <v>60</v>
      </c>
      <c r="F21" s="33">
        <v>630</v>
      </c>
      <c r="G21" s="34">
        <v>16.05</v>
      </c>
      <c r="H21" s="198">
        <f t="shared" si="0"/>
        <v>10111.5</v>
      </c>
    </row>
    <row r="22" spans="1:8" s="31" customFormat="1" ht="15" customHeight="1" x14ac:dyDescent="0.25">
      <c r="A22" s="190" t="s">
        <v>713</v>
      </c>
      <c r="B22" s="9"/>
      <c r="C22" s="9"/>
      <c r="D22" s="14" t="s">
        <v>791</v>
      </c>
      <c r="E22" s="14"/>
      <c r="F22" s="29"/>
      <c r="G22" s="32"/>
      <c r="H22" s="202"/>
    </row>
    <row r="23" spans="1:8" s="28" customFormat="1" ht="15" customHeight="1" outlineLevel="1" x14ac:dyDescent="0.2">
      <c r="A23" s="185" t="s">
        <v>291</v>
      </c>
      <c r="B23" s="38">
        <v>42767</v>
      </c>
      <c r="C23" s="7" t="s">
        <v>234</v>
      </c>
      <c r="D23" s="35" t="s">
        <v>688</v>
      </c>
      <c r="E23" s="2" t="s">
        <v>198</v>
      </c>
      <c r="F23" s="33">
        <v>10</v>
      </c>
      <c r="G23" s="34">
        <v>47.02</v>
      </c>
      <c r="H23" s="198">
        <f t="shared" si="0"/>
        <v>470.20000000000005</v>
      </c>
    </row>
    <row r="24" spans="1:8" s="28" customFormat="1" ht="30" customHeight="1" outlineLevel="1" x14ac:dyDescent="0.2">
      <c r="A24" s="185" t="s">
        <v>293</v>
      </c>
      <c r="B24" s="38">
        <v>42767</v>
      </c>
      <c r="C24" s="7" t="s">
        <v>255</v>
      </c>
      <c r="D24" s="35" t="s">
        <v>7</v>
      </c>
      <c r="E24" s="2" t="s">
        <v>478</v>
      </c>
      <c r="F24" s="33">
        <v>750</v>
      </c>
      <c r="G24" s="34">
        <v>0.43</v>
      </c>
      <c r="H24" s="198">
        <f t="shared" si="0"/>
        <v>322.5</v>
      </c>
    </row>
    <row r="25" spans="1:8" s="28" customFormat="1" ht="15" customHeight="1" x14ac:dyDescent="0.2">
      <c r="A25" s="188"/>
      <c r="B25" s="39"/>
      <c r="C25" s="24"/>
      <c r="D25" s="219" t="s">
        <v>805</v>
      </c>
      <c r="E25" s="220"/>
      <c r="F25" s="220"/>
      <c r="G25" s="221"/>
      <c r="H25" s="199">
        <f>SUM(H19:H24)</f>
        <v>47491.079999999994</v>
      </c>
    </row>
    <row r="26" spans="1:8" s="28" customFormat="1" ht="15" customHeight="1" x14ac:dyDescent="0.2">
      <c r="A26" s="185"/>
      <c r="B26" s="7"/>
      <c r="C26" s="7"/>
      <c r="D26" s="3"/>
      <c r="E26" s="2"/>
      <c r="F26" s="4"/>
      <c r="G26" s="5"/>
      <c r="H26" s="203"/>
    </row>
    <row r="27" spans="1:8" s="1" customFormat="1" ht="15" customHeight="1" x14ac:dyDescent="0.2">
      <c r="A27" s="190" t="s">
        <v>44</v>
      </c>
      <c r="B27" s="9"/>
      <c r="C27" s="9"/>
      <c r="D27" s="14" t="s">
        <v>734</v>
      </c>
      <c r="E27" s="14"/>
      <c r="F27" s="29"/>
      <c r="G27" s="30"/>
      <c r="H27" s="204"/>
    </row>
    <row r="28" spans="1:8" s="1" customFormat="1" ht="15" customHeight="1" x14ac:dyDescent="0.2">
      <c r="A28" s="190" t="s">
        <v>614</v>
      </c>
      <c r="B28" s="9"/>
      <c r="C28" s="9"/>
      <c r="D28" s="14" t="s">
        <v>327</v>
      </c>
      <c r="E28" s="14"/>
      <c r="F28" s="29"/>
      <c r="G28" s="30"/>
      <c r="H28" s="204"/>
    </row>
    <row r="29" spans="1:8" s="28" customFormat="1" ht="15" customHeight="1" outlineLevel="1" x14ac:dyDescent="0.2">
      <c r="A29" s="185" t="s">
        <v>628</v>
      </c>
      <c r="B29" s="38">
        <v>42767</v>
      </c>
      <c r="C29" s="7" t="s">
        <v>770</v>
      </c>
      <c r="D29" s="35" t="s">
        <v>539</v>
      </c>
      <c r="E29" s="7" t="s">
        <v>198</v>
      </c>
      <c r="F29" s="33">
        <v>26.41</v>
      </c>
      <c r="G29" s="34">
        <v>74.11</v>
      </c>
      <c r="H29" s="198">
        <f t="shared" si="0"/>
        <v>1957.2451000000001</v>
      </c>
    </row>
    <row r="30" spans="1:8" s="13" customFormat="1" ht="15" customHeight="1" x14ac:dyDescent="0.2">
      <c r="A30" s="190" t="s">
        <v>616</v>
      </c>
      <c r="B30" s="9"/>
      <c r="C30" s="9"/>
      <c r="D30" s="14" t="s">
        <v>414</v>
      </c>
      <c r="E30" s="14"/>
      <c r="F30" s="29"/>
      <c r="G30" s="32"/>
      <c r="H30" s="202"/>
    </row>
    <row r="31" spans="1:8" s="28" customFormat="1" ht="15" customHeight="1" outlineLevel="1" x14ac:dyDescent="0.2">
      <c r="A31" s="185" t="s">
        <v>518</v>
      </c>
      <c r="B31" s="38">
        <v>42767</v>
      </c>
      <c r="C31" s="7" t="s">
        <v>441</v>
      </c>
      <c r="D31" s="35" t="s">
        <v>401</v>
      </c>
      <c r="E31" s="7" t="s">
        <v>197</v>
      </c>
      <c r="F31" s="33">
        <v>531.91</v>
      </c>
      <c r="G31" s="34">
        <v>6.53</v>
      </c>
      <c r="H31" s="198">
        <f t="shared" si="0"/>
        <v>3473.3723</v>
      </c>
    </row>
    <row r="32" spans="1:8" s="28" customFormat="1" ht="15" customHeight="1" outlineLevel="1" x14ac:dyDescent="0.2">
      <c r="A32" s="185" t="s">
        <v>520</v>
      </c>
      <c r="B32" s="38">
        <v>42767</v>
      </c>
      <c r="C32" s="7" t="s">
        <v>732</v>
      </c>
      <c r="D32" s="35" t="s">
        <v>149</v>
      </c>
      <c r="E32" s="7" t="s">
        <v>197</v>
      </c>
      <c r="F32" s="33">
        <v>213.79</v>
      </c>
      <c r="G32" s="34">
        <v>37.049999999999997</v>
      </c>
      <c r="H32" s="198">
        <f t="shared" si="0"/>
        <v>7920.9194999999991</v>
      </c>
    </row>
    <row r="33" spans="1:8" s="13" customFormat="1" ht="15" customHeight="1" x14ac:dyDescent="0.2">
      <c r="A33" s="190" t="s">
        <v>617</v>
      </c>
      <c r="B33" s="9"/>
      <c r="C33" s="9"/>
      <c r="D33" s="14" t="s">
        <v>333</v>
      </c>
      <c r="E33" s="14"/>
      <c r="F33" s="29"/>
      <c r="G33" s="32"/>
      <c r="H33" s="202"/>
    </row>
    <row r="34" spans="1:8" s="28" customFormat="1" ht="30" customHeight="1" outlineLevel="1" x14ac:dyDescent="0.2">
      <c r="A34" s="185" t="s">
        <v>403</v>
      </c>
      <c r="B34" s="38">
        <v>42767</v>
      </c>
      <c r="C34" s="7" t="s">
        <v>251</v>
      </c>
      <c r="D34" s="35" t="s">
        <v>632</v>
      </c>
      <c r="E34" s="7" t="s">
        <v>197</v>
      </c>
      <c r="F34" s="33">
        <v>826.26</v>
      </c>
      <c r="G34" s="34">
        <v>19.59</v>
      </c>
      <c r="H34" s="198">
        <f t="shared" si="0"/>
        <v>16186.4334</v>
      </c>
    </row>
    <row r="35" spans="1:8" s="28" customFormat="1" ht="15" customHeight="1" outlineLevel="1" x14ac:dyDescent="0.2">
      <c r="A35" s="185" t="s">
        <v>404</v>
      </c>
      <c r="B35" s="38">
        <v>42767</v>
      </c>
      <c r="C35" s="7" t="s">
        <v>195</v>
      </c>
      <c r="D35" s="35" t="s">
        <v>543</v>
      </c>
      <c r="E35" s="7" t="s">
        <v>197</v>
      </c>
      <c r="F35" s="33">
        <v>48.03</v>
      </c>
      <c r="G35" s="34">
        <v>12.66</v>
      </c>
      <c r="H35" s="198">
        <f t="shared" si="0"/>
        <v>608.0598</v>
      </c>
    </row>
    <row r="36" spans="1:8" s="13" customFormat="1" ht="15" customHeight="1" x14ac:dyDescent="0.2">
      <c r="A36" s="190" t="s">
        <v>618</v>
      </c>
      <c r="B36" s="9"/>
      <c r="C36" s="9"/>
      <c r="D36" s="14" t="s">
        <v>450</v>
      </c>
      <c r="E36" s="14"/>
      <c r="F36" s="29"/>
      <c r="G36" s="32"/>
      <c r="H36" s="202"/>
    </row>
    <row r="37" spans="1:8" s="28" customFormat="1" ht="15" customHeight="1" outlineLevel="1" x14ac:dyDescent="0.2">
      <c r="A37" s="185" t="s">
        <v>309</v>
      </c>
      <c r="B37" s="38">
        <v>42767</v>
      </c>
      <c r="C37" s="7" t="s">
        <v>193</v>
      </c>
      <c r="D37" s="35" t="s">
        <v>422</v>
      </c>
      <c r="E37" s="7" t="s">
        <v>198</v>
      </c>
      <c r="F37" s="33">
        <v>5</v>
      </c>
      <c r="G37" s="34">
        <v>192.67</v>
      </c>
      <c r="H37" s="198">
        <f t="shared" si="0"/>
        <v>963.34999999999991</v>
      </c>
    </row>
    <row r="38" spans="1:8" s="13" customFormat="1" ht="15" customHeight="1" x14ac:dyDescent="0.2">
      <c r="A38" s="190" t="s">
        <v>622</v>
      </c>
      <c r="B38" s="9"/>
      <c r="C38" s="9"/>
      <c r="D38" s="14" t="s">
        <v>362</v>
      </c>
      <c r="E38" s="14"/>
      <c r="F38" s="29"/>
      <c r="G38" s="32"/>
      <c r="H38" s="202"/>
    </row>
    <row r="39" spans="1:8" s="28" customFormat="1" ht="15" customHeight="1" outlineLevel="1" x14ac:dyDescent="0.2">
      <c r="A39" s="185" t="s">
        <v>223</v>
      </c>
      <c r="B39" s="38">
        <v>42767</v>
      </c>
      <c r="C39" s="7" t="s">
        <v>771</v>
      </c>
      <c r="D39" s="35" t="s">
        <v>212</v>
      </c>
      <c r="E39" s="7" t="s">
        <v>197</v>
      </c>
      <c r="F39" s="33">
        <v>551.91</v>
      </c>
      <c r="G39" s="34">
        <v>4.57</v>
      </c>
      <c r="H39" s="198">
        <f t="shared" si="0"/>
        <v>2522.2287000000001</v>
      </c>
    </row>
    <row r="40" spans="1:8" s="28" customFormat="1" ht="15" customHeight="1" outlineLevel="1" x14ac:dyDescent="0.2">
      <c r="A40" s="185" t="s">
        <v>224</v>
      </c>
      <c r="B40" s="38">
        <v>42767</v>
      </c>
      <c r="C40" s="7" t="s">
        <v>232</v>
      </c>
      <c r="D40" s="35" t="s">
        <v>457</v>
      </c>
      <c r="E40" s="7" t="s">
        <v>63</v>
      </c>
      <c r="F40" s="33">
        <v>85.12</v>
      </c>
      <c r="G40" s="34">
        <v>2.61</v>
      </c>
      <c r="H40" s="198">
        <f t="shared" si="0"/>
        <v>222.16319999999999</v>
      </c>
    </row>
    <row r="41" spans="1:8" s="28" customFormat="1" ht="15" customHeight="1" outlineLevel="1" x14ac:dyDescent="0.2">
      <c r="A41" s="185" t="s">
        <v>225</v>
      </c>
      <c r="B41" s="38">
        <v>42767</v>
      </c>
      <c r="C41" s="7" t="s">
        <v>214</v>
      </c>
      <c r="D41" s="35" t="s">
        <v>330</v>
      </c>
      <c r="E41" s="7" t="s">
        <v>197</v>
      </c>
      <c r="F41" s="33">
        <v>551.91</v>
      </c>
      <c r="G41" s="34">
        <v>4.55</v>
      </c>
      <c r="H41" s="198">
        <f t="shared" si="0"/>
        <v>2511.1904999999997</v>
      </c>
    </row>
    <row r="42" spans="1:8" s="13" customFormat="1" ht="15" customHeight="1" x14ac:dyDescent="0.2">
      <c r="A42" s="190" t="s">
        <v>624</v>
      </c>
      <c r="B42" s="9"/>
      <c r="C42" s="9"/>
      <c r="D42" s="14" t="s">
        <v>263</v>
      </c>
      <c r="E42" s="14"/>
      <c r="F42" s="29"/>
      <c r="G42" s="32"/>
      <c r="H42" s="202"/>
    </row>
    <row r="43" spans="1:8" s="28" customFormat="1" ht="30" customHeight="1" outlineLevel="1" x14ac:dyDescent="0.2">
      <c r="A43" s="185" t="s">
        <v>129</v>
      </c>
      <c r="B43" s="38">
        <v>42767</v>
      </c>
      <c r="C43" s="7" t="s">
        <v>772</v>
      </c>
      <c r="D43" s="35" t="s">
        <v>211</v>
      </c>
      <c r="E43" s="7" t="s">
        <v>63</v>
      </c>
      <c r="F43" s="33">
        <v>300</v>
      </c>
      <c r="G43" s="34">
        <v>3.69</v>
      </c>
      <c r="H43" s="198">
        <f t="shared" si="0"/>
        <v>1107</v>
      </c>
    </row>
    <row r="44" spans="1:8" s="28" customFormat="1" ht="15" customHeight="1" outlineLevel="1" x14ac:dyDescent="0.2">
      <c r="A44" s="185" t="s">
        <v>131</v>
      </c>
      <c r="B44" s="38">
        <v>42767</v>
      </c>
      <c r="C44" s="7" t="s">
        <v>124</v>
      </c>
      <c r="D44" s="35" t="s">
        <v>8</v>
      </c>
      <c r="E44" s="7" t="s">
        <v>355</v>
      </c>
      <c r="F44" s="33">
        <v>21</v>
      </c>
      <c r="G44" s="34">
        <v>16.84</v>
      </c>
      <c r="H44" s="198">
        <f t="shared" si="0"/>
        <v>353.64</v>
      </c>
    </row>
    <row r="45" spans="1:8" s="28" customFormat="1" ht="30" customHeight="1" outlineLevel="1" x14ac:dyDescent="0.2">
      <c r="A45" s="185" t="s">
        <v>132</v>
      </c>
      <c r="B45" s="38">
        <v>42767</v>
      </c>
      <c r="C45" s="7" t="s">
        <v>216</v>
      </c>
      <c r="D45" s="35" t="s">
        <v>544</v>
      </c>
      <c r="E45" s="7" t="s">
        <v>355</v>
      </c>
      <c r="F45" s="33">
        <v>7</v>
      </c>
      <c r="G45" s="34">
        <v>8.7100000000000009</v>
      </c>
      <c r="H45" s="198">
        <f t="shared" si="0"/>
        <v>60.970000000000006</v>
      </c>
    </row>
    <row r="46" spans="1:8" s="28" customFormat="1" ht="15" customHeight="1" outlineLevel="1" x14ac:dyDescent="0.2">
      <c r="A46" s="185" t="s">
        <v>134</v>
      </c>
      <c r="B46" s="38">
        <v>42767</v>
      </c>
      <c r="C46" s="7" t="s">
        <v>768</v>
      </c>
      <c r="D46" s="35" t="s">
        <v>133</v>
      </c>
      <c r="E46" s="7" t="s">
        <v>355</v>
      </c>
      <c r="F46" s="33">
        <v>14</v>
      </c>
      <c r="G46" s="34">
        <v>9.24</v>
      </c>
      <c r="H46" s="198">
        <f t="shared" si="0"/>
        <v>129.36000000000001</v>
      </c>
    </row>
    <row r="47" spans="1:8" s="28" customFormat="1" ht="15" customHeight="1" outlineLevel="1" x14ac:dyDescent="0.2">
      <c r="A47" s="185" t="s">
        <v>135</v>
      </c>
      <c r="B47" s="38">
        <v>42767</v>
      </c>
      <c r="C47" s="7" t="s">
        <v>765</v>
      </c>
      <c r="D47" s="35" t="s">
        <v>139</v>
      </c>
      <c r="E47" s="7" t="s">
        <v>355</v>
      </c>
      <c r="F47" s="33">
        <v>5</v>
      </c>
      <c r="G47" s="34">
        <v>14.79</v>
      </c>
      <c r="H47" s="198">
        <f t="shared" si="0"/>
        <v>73.949999999999989</v>
      </c>
    </row>
    <row r="48" spans="1:8" s="13" customFormat="1" ht="15" customHeight="1" x14ac:dyDescent="0.2">
      <c r="A48" s="190" t="s">
        <v>625</v>
      </c>
      <c r="B48" s="9"/>
      <c r="C48" s="9"/>
      <c r="D48" s="14" t="s">
        <v>637</v>
      </c>
      <c r="E48" s="14"/>
      <c r="F48" s="29"/>
      <c r="G48" s="32"/>
      <c r="H48" s="202"/>
    </row>
    <row r="49" spans="1:8" s="28" customFormat="1" ht="15" customHeight="1" outlineLevel="1" x14ac:dyDescent="0.2">
      <c r="A49" s="185" t="s">
        <v>3</v>
      </c>
      <c r="B49" s="38">
        <v>42767</v>
      </c>
      <c r="C49" s="7" t="s">
        <v>733</v>
      </c>
      <c r="D49" s="35" t="s">
        <v>67</v>
      </c>
      <c r="E49" s="7" t="s">
        <v>63</v>
      </c>
      <c r="F49" s="33">
        <v>500</v>
      </c>
      <c r="G49" s="34">
        <v>9.02</v>
      </c>
      <c r="H49" s="198">
        <f t="shared" si="0"/>
        <v>4510</v>
      </c>
    </row>
    <row r="50" spans="1:8" s="13" customFormat="1" ht="15" customHeight="1" x14ac:dyDescent="0.2">
      <c r="A50" s="190" t="s">
        <v>626</v>
      </c>
      <c r="B50" s="9"/>
      <c r="C50" s="9"/>
      <c r="D50" s="14" t="s">
        <v>228</v>
      </c>
      <c r="E50" s="14"/>
      <c r="F50" s="29"/>
      <c r="G50" s="32"/>
      <c r="H50" s="202"/>
    </row>
    <row r="51" spans="1:8" s="28" customFormat="1" ht="15" customHeight="1" outlineLevel="1" x14ac:dyDescent="0.2">
      <c r="A51" s="185" t="s">
        <v>701</v>
      </c>
      <c r="B51" s="38">
        <v>42767</v>
      </c>
      <c r="C51" s="7" t="s">
        <v>125</v>
      </c>
      <c r="D51" s="35" t="s">
        <v>190</v>
      </c>
      <c r="E51" s="7" t="s">
        <v>197</v>
      </c>
      <c r="F51" s="33">
        <v>71.260000000000005</v>
      </c>
      <c r="G51" s="34">
        <v>13.06</v>
      </c>
      <c r="H51" s="198">
        <f t="shared" si="0"/>
        <v>930.65560000000005</v>
      </c>
    </row>
    <row r="52" spans="1:8" s="13" customFormat="1" ht="15" customHeight="1" x14ac:dyDescent="0.2">
      <c r="A52" s="188"/>
      <c r="B52" s="39"/>
      <c r="C52" s="24"/>
      <c r="D52" s="219" t="s">
        <v>805</v>
      </c>
      <c r="E52" s="220"/>
      <c r="F52" s="220"/>
      <c r="G52" s="221"/>
      <c r="H52" s="205">
        <f>SUM(H29:H51)</f>
        <v>43530.538099999998</v>
      </c>
    </row>
    <row r="53" spans="1:8" s="28" customFormat="1" ht="15" customHeight="1" x14ac:dyDescent="0.2">
      <c r="A53" s="185"/>
      <c r="B53" s="38"/>
      <c r="C53" s="7"/>
      <c r="D53" s="3"/>
      <c r="E53" s="2"/>
      <c r="F53" s="4"/>
      <c r="G53" s="5"/>
      <c r="H53" s="203"/>
    </row>
    <row r="54" spans="1:8" s="13" customFormat="1" ht="15" customHeight="1" x14ac:dyDescent="0.2">
      <c r="A54" s="190" t="s">
        <v>45</v>
      </c>
      <c r="B54" s="9"/>
      <c r="C54" s="9"/>
      <c r="D54" s="14" t="s">
        <v>142</v>
      </c>
      <c r="E54" s="14"/>
      <c r="F54" s="29"/>
      <c r="G54" s="30"/>
      <c r="H54" s="204"/>
    </row>
    <row r="55" spans="1:8" s="13" customFormat="1" ht="15" customHeight="1" x14ac:dyDescent="0.2">
      <c r="A55" s="190" t="s">
        <v>508</v>
      </c>
      <c r="B55" s="9"/>
      <c r="C55" s="9"/>
      <c r="D55" s="14" t="s">
        <v>275</v>
      </c>
      <c r="E55" s="14"/>
      <c r="F55" s="29"/>
      <c r="G55" s="30"/>
      <c r="H55" s="204"/>
    </row>
    <row r="56" spans="1:8" s="28" customFormat="1" ht="30" customHeight="1" outlineLevel="1" x14ac:dyDescent="0.2">
      <c r="A56" s="185" t="s">
        <v>51</v>
      </c>
      <c r="B56" s="38">
        <v>42767</v>
      </c>
      <c r="C56" s="7" t="s">
        <v>501</v>
      </c>
      <c r="D56" s="35" t="s">
        <v>1371</v>
      </c>
      <c r="E56" s="7" t="s">
        <v>198</v>
      </c>
      <c r="F56" s="33">
        <v>5</v>
      </c>
      <c r="G56" s="34">
        <v>368.97</v>
      </c>
      <c r="H56" s="198">
        <f t="shared" si="0"/>
        <v>1844.8500000000001</v>
      </c>
    </row>
    <row r="57" spans="1:8" s="28" customFormat="1" ht="30" customHeight="1" outlineLevel="1" x14ac:dyDescent="0.2">
      <c r="A57" s="185" t="s">
        <v>54</v>
      </c>
      <c r="B57" s="38">
        <v>42767</v>
      </c>
      <c r="C57" s="7" t="s">
        <v>470</v>
      </c>
      <c r="D57" s="35" t="s">
        <v>678</v>
      </c>
      <c r="E57" s="7" t="s">
        <v>197</v>
      </c>
      <c r="F57" s="33">
        <v>20</v>
      </c>
      <c r="G57" s="34">
        <v>204.5</v>
      </c>
      <c r="H57" s="198">
        <f t="shared" si="0"/>
        <v>4090</v>
      </c>
    </row>
    <row r="58" spans="1:8" s="13" customFormat="1" ht="15" customHeight="1" x14ac:dyDescent="0.2">
      <c r="A58" s="190" t="s">
        <v>509</v>
      </c>
      <c r="B58" s="9"/>
      <c r="C58" s="9"/>
      <c r="D58" s="14" t="s">
        <v>458</v>
      </c>
      <c r="E58" s="14"/>
      <c r="F58" s="29"/>
      <c r="G58" s="32"/>
      <c r="H58" s="202"/>
    </row>
    <row r="59" spans="1:8" s="13" customFormat="1" ht="15" customHeight="1" x14ac:dyDescent="0.2">
      <c r="A59" s="190" t="s">
        <v>741</v>
      </c>
      <c r="B59" s="9"/>
      <c r="C59" s="9"/>
      <c r="D59" s="14" t="s">
        <v>766</v>
      </c>
      <c r="E59" s="14"/>
      <c r="F59" s="29"/>
      <c r="G59" s="32"/>
      <c r="H59" s="202"/>
    </row>
    <row r="60" spans="1:8" s="28" customFormat="1" ht="60" customHeight="1" outlineLevel="1" x14ac:dyDescent="0.2">
      <c r="A60" s="185" t="s">
        <v>726</v>
      </c>
      <c r="B60" s="38">
        <v>42767</v>
      </c>
      <c r="C60" s="7" t="s">
        <v>14</v>
      </c>
      <c r="D60" s="35" t="s">
        <v>722</v>
      </c>
      <c r="E60" s="7" t="s">
        <v>197</v>
      </c>
      <c r="F60" s="33">
        <v>1100</v>
      </c>
      <c r="G60" s="34">
        <v>48.96</v>
      </c>
      <c r="H60" s="198">
        <f t="shared" si="0"/>
        <v>53856</v>
      </c>
    </row>
    <row r="61" spans="1:8" s="13" customFormat="1" ht="15" customHeight="1" x14ac:dyDescent="0.2">
      <c r="A61" s="190" t="s">
        <v>743</v>
      </c>
      <c r="B61" s="9"/>
      <c r="C61" s="9"/>
      <c r="D61" s="14" t="s">
        <v>77</v>
      </c>
      <c r="E61" s="14"/>
      <c r="F61" s="29"/>
      <c r="G61" s="32"/>
      <c r="H61" s="202"/>
    </row>
    <row r="62" spans="1:8" s="28" customFormat="1" ht="30" customHeight="1" outlineLevel="1" x14ac:dyDescent="0.2">
      <c r="A62" s="185" t="s">
        <v>633</v>
      </c>
      <c r="B62" s="38">
        <v>42767</v>
      </c>
      <c r="C62" s="7" t="s">
        <v>370</v>
      </c>
      <c r="D62" s="35" t="s">
        <v>15</v>
      </c>
      <c r="E62" s="7" t="s">
        <v>197</v>
      </c>
      <c r="F62" s="33">
        <v>1100</v>
      </c>
      <c r="G62" s="34">
        <v>39.6</v>
      </c>
      <c r="H62" s="198">
        <f t="shared" si="0"/>
        <v>43560</v>
      </c>
    </row>
    <row r="63" spans="1:8" s="13" customFormat="1" ht="15" customHeight="1" x14ac:dyDescent="0.2">
      <c r="A63" s="190" t="s">
        <v>745</v>
      </c>
      <c r="B63" s="9"/>
      <c r="C63" s="9"/>
      <c r="D63" s="14" t="s">
        <v>574</v>
      </c>
      <c r="E63" s="14"/>
      <c r="F63" s="29"/>
      <c r="G63" s="32"/>
      <c r="H63" s="202"/>
    </row>
    <row r="64" spans="1:8" s="28" customFormat="1" ht="30" customHeight="1" outlineLevel="1" x14ac:dyDescent="0.2">
      <c r="A64" s="185" t="s">
        <v>523</v>
      </c>
      <c r="B64" s="38">
        <v>42767</v>
      </c>
      <c r="C64" s="7" t="s">
        <v>500</v>
      </c>
      <c r="D64" s="35" t="s">
        <v>279</v>
      </c>
      <c r="E64" s="7" t="s">
        <v>85</v>
      </c>
      <c r="F64" s="33">
        <v>99.54</v>
      </c>
      <c r="G64" s="34">
        <f>COMPOSIÇÃO!G131</f>
        <v>86.38</v>
      </c>
      <c r="H64" s="198">
        <f t="shared" si="0"/>
        <v>8598.2651999999998</v>
      </c>
    </row>
    <row r="65" spans="1:8" s="28" customFormat="1" ht="30" customHeight="1" outlineLevel="1" x14ac:dyDescent="0.2">
      <c r="A65" s="185" t="s">
        <v>523</v>
      </c>
      <c r="B65" s="38">
        <v>42767</v>
      </c>
      <c r="C65" s="7" t="s">
        <v>411</v>
      </c>
      <c r="D65" s="35" t="s">
        <v>467</v>
      </c>
      <c r="E65" s="7" t="s">
        <v>63</v>
      </c>
      <c r="F65" s="33">
        <v>111.45</v>
      </c>
      <c r="G65" s="34">
        <v>22.46</v>
      </c>
      <c r="H65" s="198">
        <f t="shared" si="0"/>
        <v>2503.1670000000004</v>
      </c>
    </row>
    <row r="66" spans="1:8" s="13" customFormat="1" ht="15" customHeight="1" x14ac:dyDescent="0.2">
      <c r="A66" s="190" t="s">
        <v>510</v>
      </c>
      <c r="B66" s="9"/>
      <c r="C66" s="9"/>
      <c r="D66" s="14" t="s">
        <v>200</v>
      </c>
      <c r="E66" s="14"/>
      <c r="F66" s="29"/>
      <c r="G66" s="32"/>
      <c r="H66" s="202"/>
    </row>
    <row r="67" spans="1:8" s="13" customFormat="1" ht="15" customHeight="1" x14ac:dyDescent="0.2">
      <c r="A67" s="190" t="s">
        <v>639</v>
      </c>
      <c r="B67" s="9"/>
      <c r="C67" s="9"/>
      <c r="D67" s="14" t="s">
        <v>253</v>
      </c>
      <c r="E67" s="14"/>
      <c r="F67" s="29"/>
      <c r="G67" s="32"/>
      <c r="H67" s="202"/>
    </row>
    <row r="68" spans="1:8" s="28" customFormat="1" ht="45" customHeight="1" outlineLevel="1" x14ac:dyDescent="0.2">
      <c r="A68" s="185" t="s">
        <v>174</v>
      </c>
      <c r="B68" s="38">
        <v>42767</v>
      </c>
      <c r="C68" s="7" t="s">
        <v>264</v>
      </c>
      <c r="D68" s="35" t="s">
        <v>584</v>
      </c>
      <c r="E68" s="7" t="s">
        <v>197</v>
      </c>
      <c r="F68" s="33">
        <v>12.94</v>
      </c>
      <c r="G68" s="34">
        <v>80.010000000000005</v>
      </c>
      <c r="H68" s="198">
        <f t="shared" si="0"/>
        <v>1035.3294000000001</v>
      </c>
    </row>
    <row r="69" spans="1:8" s="28" customFormat="1" ht="60" customHeight="1" outlineLevel="1" x14ac:dyDescent="0.2">
      <c r="A69" s="185" t="s">
        <v>176</v>
      </c>
      <c r="B69" s="38">
        <v>42767</v>
      </c>
      <c r="C69" s="7" t="s">
        <v>235</v>
      </c>
      <c r="D69" s="35" t="s">
        <v>709</v>
      </c>
      <c r="E69" s="7" t="s">
        <v>197</v>
      </c>
      <c r="F69" s="33">
        <v>137.49</v>
      </c>
      <c r="G69" s="34">
        <v>32.270000000000003</v>
      </c>
      <c r="H69" s="198">
        <f t="shared" si="0"/>
        <v>4436.8023000000003</v>
      </c>
    </row>
    <row r="70" spans="1:8" s="28" customFormat="1" ht="30" customHeight="1" outlineLevel="1" x14ac:dyDescent="0.2">
      <c r="A70" s="185" t="s">
        <v>177</v>
      </c>
      <c r="B70" s="38">
        <v>42767</v>
      </c>
      <c r="C70" s="7" t="s">
        <v>389</v>
      </c>
      <c r="D70" s="35" t="s">
        <v>358</v>
      </c>
      <c r="E70" s="7" t="s">
        <v>197</v>
      </c>
      <c r="F70" s="33">
        <v>137.49</v>
      </c>
      <c r="G70" s="34">
        <v>34.409999999999997</v>
      </c>
      <c r="H70" s="198">
        <f t="shared" si="0"/>
        <v>4731.0308999999997</v>
      </c>
    </row>
    <row r="71" spans="1:8" s="13" customFormat="1" ht="15" customHeight="1" x14ac:dyDescent="0.2">
      <c r="A71" s="190" t="s">
        <v>511</v>
      </c>
      <c r="B71" s="9"/>
      <c r="C71" s="9"/>
      <c r="D71" s="14" t="s">
        <v>302</v>
      </c>
      <c r="E71" s="14"/>
      <c r="F71" s="29"/>
      <c r="G71" s="32"/>
      <c r="H71" s="202"/>
    </row>
    <row r="72" spans="1:8" s="13" customFormat="1" ht="15" customHeight="1" x14ac:dyDescent="0.2">
      <c r="A72" s="190" t="s">
        <v>527</v>
      </c>
      <c r="B72" s="9"/>
      <c r="C72" s="9"/>
      <c r="D72" s="14" t="s">
        <v>774</v>
      </c>
      <c r="E72" s="14"/>
      <c r="F72" s="29"/>
      <c r="G72" s="32"/>
      <c r="H72" s="202"/>
    </row>
    <row r="73" spans="1:8" s="28" customFormat="1" ht="45" customHeight="1" outlineLevel="1" x14ac:dyDescent="0.2">
      <c r="A73" s="185" t="s">
        <v>366</v>
      </c>
      <c r="B73" s="38">
        <v>42767</v>
      </c>
      <c r="C73" s="7" t="s">
        <v>126</v>
      </c>
      <c r="D73" s="35" t="s">
        <v>189</v>
      </c>
      <c r="E73" s="7" t="s">
        <v>197</v>
      </c>
      <c r="F73" s="33">
        <v>354.53</v>
      </c>
      <c r="G73" s="34">
        <v>36.71</v>
      </c>
      <c r="H73" s="198">
        <f t="shared" si="0"/>
        <v>13014.7963</v>
      </c>
    </row>
    <row r="74" spans="1:8" s="28" customFormat="1" ht="30" customHeight="1" outlineLevel="1" x14ac:dyDescent="0.2">
      <c r="A74" s="185" t="s">
        <v>368</v>
      </c>
      <c r="B74" s="38">
        <v>42767</v>
      </c>
      <c r="C74" s="7" t="s">
        <v>186</v>
      </c>
      <c r="D74" s="35" t="s">
        <v>378</v>
      </c>
      <c r="E74" s="7" t="s">
        <v>197</v>
      </c>
      <c r="F74" s="33">
        <v>49.25</v>
      </c>
      <c r="G74" s="34">
        <v>102.34</v>
      </c>
      <c r="H74" s="198">
        <f t="shared" si="0"/>
        <v>5040.2449999999999</v>
      </c>
    </row>
    <row r="75" spans="1:8" s="13" customFormat="1" ht="15" customHeight="1" x14ac:dyDescent="0.2">
      <c r="A75" s="190" t="s">
        <v>531</v>
      </c>
      <c r="B75" s="9"/>
      <c r="C75" s="9"/>
      <c r="D75" s="14" t="s">
        <v>697</v>
      </c>
      <c r="E75" s="14"/>
      <c r="F75" s="29"/>
      <c r="G75" s="32"/>
      <c r="H75" s="202"/>
    </row>
    <row r="76" spans="1:8" s="28" customFormat="1" ht="45" customHeight="1" outlineLevel="1" x14ac:dyDescent="0.2">
      <c r="A76" s="185" t="s">
        <v>271</v>
      </c>
      <c r="B76" s="38">
        <v>42767</v>
      </c>
      <c r="C76" s="7" t="s">
        <v>340</v>
      </c>
      <c r="D76" s="35" t="s">
        <v>150</v>
      </c>
      <c r="E76" s="7" t="s">
        <v>198</v>
      </c>
      <c r="F76" s="33">
        <v>1.92</v>
      </c>
      <c r="G76" s="34">
        <f>COMPOSIÇÃO!G17</f>
        <v>598.80853019999995</v>
      </c>
      <c r="H76" s="198">
        <f t="shared" si="0"/>
        <v>1149.7123779839999</v>
      </c>
    </row>
    <row r="77" spans="1:8" s="13" customFormat="1" ht="15" customHeight="1" x14ac:dyDescent="0.2">
      <c r="A77" s="190" t="s">
        <v>512</v>
      </c>
      <c r="B77" s="9"/>
      <c r="C77" s="9"/>
      <c r="D77" s="14" t="s">
        <v>680</v>
      </c>
      <c r="E77" s="14"/>
      <c r="F77" s="29"/>
      <c r="G77" s="32"/>
      <c r="H77" s="202"/>
    </row>
    <row r="78" spans="1:8" s="13" customFormat="1" ht="15" customHeight="1" x14ac:dyDescent="0.2">
      <c r="A78" s="190" t="s">
        <v>418</v>
      </c>
      <c r="B78" s="9"/>
      <c r="C78" s="9"/>
      <c r="D78" s="14" t="s">
        <v>284</v>
      </c>
      <c r="E78" s="14"/>
      <c r="F78" s="29"/>
      <c r="G78" s="32"/>
      <c r="H78" s="202"/>
    </row>
    <row r="79" spans="1:8" s="28" customFormat="1" ht="45" customHeight="1" outlineLevel="1" x14ac:dyDescent="0.2">
      <c r="A79" s="185" t="s">
        <v>595</v>
      </c>
      <c r="B79" s="38">
        <v>42767</v>
      </c>
      <c r="C79" s="7" t="s">
        <v>490</v>
      </c>
      <c r="D79" s="35" t="s">
        <v>629</v>
      </c>
      <c r="E79" s="7" t="s">
        <v>197</v>
      </c>
      <c r="F79" s="33">
        <v>878.82</v>
      </c>
      <c r="G79" s="34">
        <v>2.81</v>
      </c>
      <c r="H79" s="198">
        <f t="shared" si="0"/>
        <v>2469.4842000000003</v>
      </c>
    </row>
    <row r="80" spans="1:8" s="28" customFormat="1" ht="45" customHeight="1" outlineLevel="1" x14ac:dyDescent="0.2">
      <c r="A80" s="185" t="s">
        <v>597</v>
      </c>
      <c r="B80" s="38">
        <v>42767</v>
      </c>
      <c r="C80" s="7" t="s">
        <v>736</v>
      </c>
      <c r="D80" s="35" t="s">
        <v>371</v>
      </c>
      <c r="E80" s="7" t="s">
        <v>197</v>
      </c>
      <c r="F80" s="33">
        <v>254.39</v>
      </c>
      <c r="G80" s="34">
        <v>15.3</v>
      </c>
      <c r="H80" s="198">
        <f t="shared" si="0"/>
        <v>3892.1669999999999</v>
      </c>
    </row>
    <row r="81" spans="1:8" s="28" customFormat="1" ht="45" customHeight="1" outlineLevel="1" x14ac:dyDescent="0.2">
      <c r="A81" s="185" t="s">
        <v>598</v>
      </c>
      <c r="B81" s="38">
        <v>42767</v>
      </c>
      <c r="C81" s="7" t="s">
        <v>769</v>
      </c>
      <c r="D81" s="35" t="s">
        <v>339</v>
      </c>
      <c r="E81" s="7" t="s">
        <v>197</v>
      </c>
      <c r="F81" s="33">
        <v>254.39</v>
      </c>
      <c r="G81" s="34">
        <v>12.84</v>
      </c>
      <c r="H81" s="198">
        <f t="shared" si="0"/>
        <v>3266.3675999999996</v>
      </c>
    </row>
    <row r="82" spans="1:8" s="28" customFormat="1" ht="45" customHeight="1" outlineLevel="1" x14ac:dyDescent="0.2">
      <c r="A82" s="185" t="s">
        <v>600</v>
      </c>
      <c r="B82" s="38">
        <v>42767</v>
      </c>
      <c r="C82" s="7" t="s">
        <v>735</v>
      </c>
      <c r="D82" s="35" t="s">
        <v>151</v>
      </c>
      <c r="E82" s="7" t="s">
        <v>197</v>
      </c>
      <c r="F82" s="33">
        <v>627.26</v>
      </c>
      <c r="G82" s="34">
        <v>16.190000000000001</v>
      </c>
      <c r="H82" s="198">
        <f t="shared" si="0"/>
        <v>10155.339400000001</v>
      </c>
    </row>
    <row r="83" spans="1:8" s="28" customFormat="1" ht="23.25" customHeight="1" outlineLevel="1" x14ac:dyDescent="0.2">
      <c r="A83" s="185" t="s">
        <v>601</v>
      </c>
      <c r="B83" s="38">
        <v>42767</v>
      </c>
      <c r="C83" s="7" t="s">
        <v>423</v>
      </c>
      <c r="D83" s="35" t="s">
        <v>700</v>
      </c>
      <c r="E83" s="7" t="s">
        <v>197</v>
      </c>
      <c r="F83" s="33">
        <v>81.96</v>
      </c>
      <c r="G83" s="34">
        <v>71.77</v>
      </c>
      <c r="H83" s="198">
        <f t="shared" si="0"/>
        <v>5882.2691999999988</v>
      </c>
    </row>
    <row r="84" spans="1:8" s="13" customFormat="1" ht="15" customHeight="1" x14ac:dyDescent="0.2">
      <c r="A84" s="190" t="s">
        <v>419</v>
      </c>
      <c r="B84" s="9"/>
      <c r="C84" s="9"/>
      <c r="D84" s="14" t="s">
        <v>178</v>
      </c>
      <c r="E84" s="14"/>
      <c r="F84" s="29"/>
      <c r="G84" s="32"/>
      <c r="H84" s="202"/>
    </row>
    <row r="85" spans="1:8" s="28" customFormat="1" ht="45" customHeight="1" outlineLevel="1" x14ac:dyDescent="0.2">
      <c r="A85" s="185" t="s">
        <v>491</v>
      </c>
      <c r="B85" s="38">
        <v>42767</v>
      </c>
      <c r="C85" s="7" t="s">
        <v>534</v>
      </c>
      <c r="D85" s="35" t="s">
        <v>473</v>
      </c>
      <c r="E85" s="7" t="s">
        <v>197</v>
      </c>
      <c r="F85" s="33">
        <v>401.8</v>
      </c>
      <c r="G85" s="34">
        <v>4.47</v>
      </c>
      <c r="H85" s="198">
        <f t="shared" ref="H85:H147" si="1">F85*G85</f>
        <v>1796.046</v>
      </c>
    </row>
    <row r="86" spans="1:8" s="28" customFormat="1" ht="45" customHeight="1" outlineLevel="1" x14ac:dyDescent="0.2">
      <c r="A86" s="185" t="s">
        <v>492</v>
      </c>
      <c r="B86" s="38">
        <v>42767</v>
      </c>
      <c r="C86" s="7" t="s">
        <v>641</v>
      </c>
      <c r="D86" s="35" t="s">
        <v>75</v>
      </c>
      <c r="E86" s="7" t="s">
        <v>197</v>
      </c>
      <c r="F86" s="33">
        <v>496.14</v>
      </c>
      <c r="G86" s="34">
        <v>25.2</v>
      </c>
      <c r="H86" s="198">
        <f t="shared" si="1"/>
        <v>12502.727999999999</v>
      </c>
    </row>
    <row r="87" spans="1:8" s="13" customFormat="1" ht="15" customHeight="1" x14ac:dyDescent="0.2">
      <c r="A87" s="190" t="s">
        <v>420</v>
      </c>
      <c r="B87" s="9"/>
      <c r="C87" s="9"/>
      <c r="D87" s="14" t="s">
        <v>643</v>
      </c>
      <c r="E87" s="14"/>
      <c r="F87" s="29"/>
      <c r="G87" s="32"/>
      <c r="H87" s="202"/>
    </row>
    <row r="88" spans="1:8" s="28" customFormat="1" ht="45" customHeight="1" outlineLevel="1" x14ac:dyDescent="0.2">
      <c r="A88" s="185" t="s">
        <v>381</v>
      </c>
      <c r="B88" s="38">
        <v>42767</v>
      </c>
      <c r="C88" s="7" t="s">
        <v>778</v>
      </c>
      <c r="D88" s="35" t="s">
        <v>348</v>
      </c>
      <c r="E88" s="7" t="s">
        <v>197</v>
      </c>
      <c r="F88" s="33">
        <v>317.8</v>
      </c>
      <c r="G88" s="34">
        <v>8.81</v>
      </c>
      <c r="H88" s="198">
        <f t="shared" si="1"/>
        <v>2799.8180000000002</v>
      </c>
    </row>
    <row r="89" spans="1:8" s="13" customFormat="1" ht="15" customHeight="1" x14ac:dyDescent="0.2">
      <c r="A89" s="190" t="s">
        <v>421</v>
      </c>
      <c r="B89" s="9"/>
      <c r="C89" s="9"/>
      <c r="D89" s="14" t="s">
        <v>716</v>
      </c>
      <c r="E89" s="14"/>
      <c r="F89" s="29"/>
      <c r="G89" s="32"/>
      <c r="H89" s="202">
        <f t="shared" si="1"/>
        <v>0</v>
      </c>
    </row>
    <row r="90" spans="1:8" s="28" customFormat="1" ht="45" customHeight="1" outlineLevel="1" x14ac:dyDescent="0.2">
      <c r="A90" s="185" t="s">
        <v>292</v>
      </c>
      <c r="B90" s="38">
        <v>42767</v>
      </c>
      <c r="C90" s="7" t="s">
        <v>308</v>
      </c>
      <c r="D90" s="35" t="s">
        <v>666</v>
      </c>
      <c r="E90" s="7" t="s">
        <v>197</v>
      </c>
      <c r="F90" s="33">
        <v>508.79</v>
      </c>
      <c r="G90" s="34">
        <v>46.31</v>
      </c>
      <c r="H90" s="198">
        <f t="shared" si="1"/>
        <v>23562.064900000001</v>
      </c>
    </row>
    <row r="91" spans="1:8" s="28" customFormat="1" ht="45" customHeight="1" outlineLevel="1" x14ac:dyDescent="0.2">
      <c r="A91" s="185" t="s">
        <v>294</v>
      </c>
      <c r="B91" s="38">
        <v>42767</v>
      </c>
      <c r="C91" s="7" t="s">
        <v>254</v>
      </c>
      <c r="D91" s="35" t="s">
        <v>488</v>
      </c>
      <c r="E91" s="7" t="s">
        <v>197</v>
      </c>
      <c r="F91" s="33">
        <v>94.34</v>
      </c>
      <c r="G91" s="34">
        <v>131.97</v>
      </c>
      <c r="H91" s="198">
        <f t="shared" si="1"/>
        <v>12450.049800000001</v>
      </c>
    </row>
    <row r="92" spans="1:8" s="28" customFormat="1" ht="30" customHeight="1" outlineLevel="1" x14ac:dyDescent="0.2">
      <c r="A92" s="185" t="s">
        <v>295</v>
      </c>
      <c r="B92" s="38">
        <v>42767</v>
      </c>
      <c r="C92" s="7" t="s">
        <v>331</v>
      </c>
      <c r="D92" s="35" t="s">
        <v>375</v>
      </c>
      <c r="E92" s="7" t="s">
        <v>197</v>
      </c>
      <c r="F92" s="33">
        <v>127.65</v>
      </c>
      <c r="G92" s="34">
        <f>COTAÇÃO!G31</f>
        <v>28.13</v>
      </c>
      <c r="H92" s="198">
        <f t="shared" si="1"/>
        <v>3590.7945</v>
      </c>
    </row>
    <row r="93" spans="1:8" s="13" customFormat="1" ht="15" customHeight="1" x14ac:dyDescent="0.2">
      <c r="A93" s="190" t="s">
        <v>513</v>
      </c>
      <c r="B93" s="9"/>
      <c r="C93" s="9"/>
      <c r="D93" s="14" t="s">
        <v>505</v>
      </c>
      <c r="E93" s="14"/>
      <c r="F93" s="29"/>
      <c r="G93" s="32"/>
      <c r="H93" s="202"/>
    </row>
    <row r="94" spans="1:8" s="13" customFormat="1" ht="15" customHeight="1" x14ac:dyDescent="0.2">
      <c r="A94" s="190" t="s">
        <v>322</v>
      </c>
      <c r="B94" s="9"/>
      <c r="C94" s="9"/>
      <c r="D94" s="14" t="s">
        <v>262</v>
      </c>
      <c r="E94" s="14"/>
      <c r="F94" s="29"/>
      <c r="G94" s="32"/>
      <c r="H94" s="202"/>
    </row>
    <row r="95" spans="1:8" s="13" customFormat="1" ht="15" customHeight="1" x14ac:dyDescent="0.2">
      <c r="A95" s="190" t="s">
        <v>32</v>
      </c>
      <c r="B95" s="9"/>
      <c r="C95" s="9"/>
      <c r="D95" s="14" t="s">
        <v>321</v>
      </c>
      <c r="E95" s="14"/>
      <c r="F95" s="29"/>
      <c r="G95" s="32"/>
      <c r="H95" s="202"/>
    </row>
    <row r="96" spans="1:8" s="28" customFormat="1" ht="45" customHeight="1" outlineLevel="1" x14ac:dyDescent="0.2">
      <c r="A96" s="185" t="s">
        <v>482</v>
      </c>
      <c r="B96" s="38">
        <v>42767</v>
      </c>
      <c r="C96" s="7" t="s">
        <v>1</v>
      </c>
      <c r="D96" s="35" t="s">
        <v>101</v>
      </c>
      <c r="E96" s="7" t="s">
        <v>63</v>
      </c>
      <c r="F96" s="33">
        <v>148.33000000000001</v>
      </c>
      <c r="G96" s="34">
        <v>32.86</v>
      </c>
      <c r="H96" s="198">
        <f t="shared" si="1"/>
        <v>4874.1238000000003</v>
      </c>
    </row>
    <row r="97" spans="1:8" s="28" customFormat="1" ht="45" customHeight="1" outlineLevel="1" x14ac:dyDescent="0.2">
      <c r="A97" s="185" t="s">
        <v>484</v>
      </c>
      <c r="B97" s="38">
        <v>42767</v>
      </c>
      <c r="C97" s="7" t="s">
        <v>645</v>
      </c>
      <c r="D97" s="35" t="s">
        <v>203</v>
      </c>
      <c r="E97" s="7" t="s">
        <v>355</v>
      </c>
      <c r="F97" s="33">
        <v>5</v>
      </c>
      <c r="G97" s="34">
        <v>16.48</v>
      </c>
      <c r="H97" s="198">
        <f t="shared" si="1"/>
        <v>82.4</v>
      </c>
    </row>
    <row r="98" spans="1:8" s="28" customFormat="1" ht="45" customHeight="1" outlineLevel="1" x14ac:dyDescent="0.2">
      <c r="A98" s="185" t="s">
        <v>485</v>
      </c>
      <c r="B98" s="38">
        <v>42767</v>
      </c>
      <c r="C98" s="7" t="s">
        <v>70</v>
      </c>
      <c r="D98" s="35" t="s">
        <v>199</v>
      </c>
      <c r="E98" s="7" t="s">
        <v>355</v>
      </c>
      <c r="F98" s="33">
        <v>2</v>
      </c>
      <c r="G98" s="34">
        <v>4.62</v>
      </c>
      <c r="H98" s="198">
        <f t="shared" si="1"/>
        <v>9.24</v>
      </c>
    </row>
    <row r="99" spans="1:8" s="13" customFormat="1" ht="15" customHeight="1" x14ac:dyDescent="0.2">
      <c r="A99" s="190" t="s">
        <v>33</v>
      </c>
      <c r="B99" s="9"/>
      <c r="C99" s="9"/>
      <c r="D99" s="14" t="s">
        <v>230</v>
      </c>
      <c r="E99" s="14"/>
      <c r="F99" s="29"/>
      <c r="G99" s="32"/>
      <c r="H99" s="202"/>
    </row>
    <row r="100" spans="1:8" s="28" customFormat="1" ht="30" customHeight="1" outlineLevel="1" x14ac:dyDescent="0.2">
      <c r="A100" s="185" t="s">
        <v>376</v>
      </c>
      <c r="B100" s="38">
        <v>42767</v>
      </c>
      <c r="C100" s="7" t="s">
        <v>373</v>
      </c>
      <c r="D100" s="35" t="s">
        <v>703</v>
      </c>
      <c r="E100" s="7" t="s">
        <v>355</v>
      </c>
      <c r="F100" s="33">
        <v>2</v>
      </c>
      <c r="G100" s="34">
        <v>27.05</v>
      </c>
      <c r="H100" s="198">
        <f t="shared" si="1"/>
        <v>54.1</v>
      </c>
    </row>
    <row r="101" spans="1:8" s="13" customFormat="1" ht="15" customHeight="1" x14ac:dyDescent="0.2">
      <c r="A101" s="190" t="s">
        <v>34</v>
      </c>
      <c r="B101" s="9"/>
      <c r="C101" s="9"/>
      <c r="D101" s="14" t="s">
        <v>698</v>
      </c>
      <c r="E101" s="14"/>
      <c r="F101" s="29"/>
      <c r="G101" s="32"/>
      <c r="H101" s="202"/>
    </row>
    <row r="102" spans="1:8" s="28" customFormat="1" ht="45" customHeight="1" outlineLevel="1" x14ac:dyDescent="0.2">
      <c r="A102" s="185" t="s">
        <v>277</v>
      </c>
      <c r="B102" s="38">
        <v>42767</v>
      </c>
      <c r="C102" s="7" t="s">
        <v>1</v>
      </c>
      <c r="D102" s="35" t="s">
        <v>101</v>
      </c>
      <c r="E102" s="7" t="s">
        <v>63</v>
      </c>
      <c r="F102" s="33">
        <v>229.04</v>
      </c>
      <c r="G102" s="34">
        <v>32.86</v>
      </c>
      <c r="H102" s="198">
        <f t="shared" si="1"/>
        <v>7526.2543999999998</v>
      </c>
    </row>
    <row r="103" spans="1:8" s="28" customFormat="1" ht="45" customHeight="1" outlineLevel="1" x14ac:dyDescent="0.2">
      <c r="A103" s="185" t="s">
        <v>278</v>
      </c>
      <c r="B103" s="38">
        <v>42767</v>
      </c>
      <c r="C103" s="7" t="s">
        <v>2</v>
      </c>
      <c r="D103" s="35" t="s">
        <v>68</v>
      </c>
      <c r="E103" s="7" t="s">
        <v>63</v>
      </c>
      <c r="F103" s="33">
        <v>28.46</v>
      </c>
      <c r="G103" s="34">
        <v>19.66</v>
      </c>
      <c r="H103" s="198">
        <f t="shared" si="1"/>
        <v>559.52359999999999</v>
      </c>
    </row>
    <row r="104" spans="1:8" s="28" customFormat="1" ht="45" customHeight="1" outlineLevel="1" x14ac:dyDescent="0.2">
      <c r="A104" s="185" t="s">
        <v>280</v>
      </c>
      <c r="B104" s="38">
        <v>42767</v>
      </c>
      <c r="C104" s="7" t="s">
        <v>4</v>
      </c>
      <c r="D104" s="35" t="s">
        <v>548</v>
      </c>
      <c r="E104" s="7" t="s">
        <v>63</v>
      </c>
      <c r="F104" s="33">
        <v>82.29</v>
      </c>
      <c r="G104" s="34">
        <v>25.77</v>
      </c>
      <c r="H104" s="198">
        <f t="shared" si="1"/>
        <v>2120.6133</v>
      </c>
    </row>
    <row r="105" spans="1:8" s="28" customFormat="1" ht="30" customHeight="1" outlineLevel="1" x14ac:dyDescent="0.2">
      <c r="A105" s="185" t="s">
        <v>281</v>
      </c>
      <c r="B105" s="38">
        <v>42767</v>
      </c>
      <c r="C105" s="7" t="s">
        <v>79</v>
      </c>
      <c r="D105" s="35" t="s">
        <v>86</v>
      </c>
      <c r="E105" s="7" t="s">
        <v>63</v>
      </c>
      <c r="F105" s="33">
        <v>96</v>
      </c>
      <c r="G105" s="34">
        <v>16.010000000000002</v>
      </c>
      <c r="H105" s="198">
        <f t="shared" si="1"/>
        <v>1536.96</v>
      </c>
    </row>
    <row r="106" spans="1:8" s="28" customFormat="1" ht="30" customHeight="1" outlineLevel="1" x14ac:dyDescent="0.2">
      <c r="A106" s="185" t="s">
        <v>282</v>
      </c>
      <c r="B106" s="38">
        <v>42767</v>
      </c>
      <c r="C106" s="7" t="s">
        <v>80</v>
      </c>
      <c r="D106" s="35" t="s">
        <v>705</v>
      </c>
      <c r="E106" s="7" t="s">
        <v>63</v>
      </c>
      <c r="F106" s="33">
        <v>3.86</v>
      </c>
      <c r="G106" s="34">
        <v>22.24</v>
      </c>
      <c r="H106" s="198">
        <f t="shared" si="1"/>
        <v>85.846399999999988</v>
      </c>
    </row>
    <row r="107" spans="1:8" s="28" customFormat="1" ht="30" customHeight="1" outlineLevel="1" x14ac:dyDescent="0.2">
      <c r="A107" s="185" t="s">
        <v>285</v>
      </c>
      <c r="B107" s="38">
        <v>42767</v>
      </c>
      <c r="C107" s="7" t="s">
        <v>73</v>
      </c>
      <c r="D107" s="35" t="s">
        <v>689</v>
      </c>
      <c r="E107" s="7" t="s">
        <v>355</v>
      </c>
      <c r="F107" s="33">
        <v>2</v>
      </c>
      <c r="G107" s="34">
        <v>33.119999999999997</v>
      </c>
      <c r="H107" s="198">
        <f t="shared" si="1"/>
        <v>66.239999999999995</v>
      </c>
    </row>
    <row r="108" spans="1:8" s="28" customFormat="1" ht="30" customHeight="1" outlineLevel="1" x14ac:dyDescent="0.2">
      <c r="A108" s="185" t="s">
        <v>286</v>
      </c>
      <c r="B108" s="38">
        <v>42767</v>
      </c>
      <c r="C108" s="7" t="s">
        <v>676</v>
      </c>
      <c r="D108" s="35" t="s">
        <v>405</v>
      </c>
      <c r="E108" s="7" t="s">
        <v>355</v>
      </c>
      <c r="F108" s="33">
        <v>2</v>
      </c>
      <c r="G108" s="34">
        <v>28.28</v>
      </c>
      <c r="H108" s="198">
        <f t="shared" si="1"/>
        <v>56.56</v>
      </c>
    </row>
    <row r="109" spans="1:8" s="28" customFormat="1" ht="30" customHeight="1" outlineLevel="1" x14ac:dyDescent="0.2">
      <c r="A109" s="185" t="s">
        <v>288</v>
      </c>
      <c r="B109" s="38">
        <v>42767</v>
      </c>
      <c r="C109" s="7" t="s">
        <v>679</v>
      </c>
      <c r="D109" s="35" t="s">
        <v>630</v>
      </c>
      <c r="E109" s="7" t="s">
        <v>355</v>
      </c>
      <c r="F109" s="33">
        <v>3</v>
      </c>
      <c r="G109" s="34">
        <v>19.59</v>
      </c>
      <c r="H109" s="198">
        <f t="shared" si="1"/>
        <v>58.769999999999996</v>
      </c>
    </row>
    <row r="110" spans="1:8" s="28" customFormat="1" ht="30" customHeight="1" outlineLevel="1" x14ac:dyDescent="0.2">
      <c r="A110" s="185" t="s">
        <v>289</v>
      </c>
      <c r="B110" s="38">
        <v>42767</v>
      </c>
      <c r="C110" s="7" t="s">
        <v>695</v>
      </c>
      <c r="D110" s="35" t="s">
        <v>448</v>
      </c>
      <c r="E110" s="7" t="s">
        <v>355</v>
      </c>
      <c r="F110" s="33">
        <v>8</v>
      </c>
      <c r="G110" s="34">
        <v>31.37</v>
      </c>
      <c r="H110" s="198">
        <f t="shared" si="1"/>
        <v>250.96</v>
      </c>
    </row>
    <row r="111" spans="1:8" s="28" customFormat="1" ht="30" customHeight="1" outlineLevel="1" x14ac:dyDescent="0.2">
      <c r="A111" s="185" t="s">
        <v>104</v>
      </c>
      <c r="B111" s="38">
        <v>42767</v>
      </c>
      <c r="C111" s="7" t="s">
        <v>690</v>
      </c>
      <c r="D111" s="35" t="s">
        <v>283</v>
      </c>
      <c r="E111" s="7" t="s">
        <v>355</v>
      </c>
      <c r="F111" s="33">
        <v>5</v>
      </c>
      <c r="G111" s="34">
        <v>14.83</v>
      </c>
      <c r="H111" s="198">
        <f t="shared" si="1"/>
        <v>74.150000000000006</v>
      </c>
    </row>
    <row r="112" spans="1:8" s="28" customFormat="1" ht="45" customHeight="1" outlineLevel="1" x14ac:dyDescent="0.2">
      <c r="A112" s="185" t="s">
        <v>105</v>
      </c>
      <c r="B112" s="38">
        <v>42767</v>
      </c>
      <c r="C112" s="7" t="s">
        <v>654</v>
      </c>
      <c r="D112" s="35" t="s">
        <v>181</v>
      </c>
      <c r="E112" s="7" t="s">
        <v>355</v>
      </c>
      <c r="F112" s="33">
        <v>1</v>
      </c>
      <c r="G112" s="34">
        <v>41.22</v>
      </c>
      <c r="H112" s="198">
        <f t="shared" si="1"/>
        <v>41.22</v>
      </c>
    </row>
    <row r="113" spans="1:8" s="28" customFormat="1" ht="45" customHeight="1" outlineLevel="1" x14ac:dyDescent="0.2">
      <c r="A113" s="185" t="s">
        <v>106</v>
      </c>
      <c r="B113" s="38">
        <v>42767</v>
      </c>
      <c r="C113" s="7" t="s">
        <v>30</v>
      </c>
      <c r="D113" s="35" t="s">
        <v>71</v>
      </c>
      <c r="E113" s="7" t="s">
        <v>355</v>
      </c>
      <c r="F113" s="33">
        <v>4</v>
      </c>
      <c r="G113" s="34">
        <v>170.34</v>
      </c>
      <c r="H113" s="198">
        <f t="shared" si="1"/>
        <v>681.36</v>
      </c>
    </row>
    <row r="114" spans="1:8" s="28" customFormat="1" ht="45" customHeight="1" outlineLevel="1" x14ac:dyDescent="0.2">
      <c r="A114" s="185" t="s">
        <v>107</v>
      </c>
      <c r="B114" s="38">
        <v>42767</v>
      </c>
      <c r="C114" s="7" t="s">
        <v>652</v>
      </c>
      <c r="D114" s="35" t="s">
        <v>239</v>
      </c>
      <c r="E114" s="7" t="s">
        <v>355</v>
      </c>
      <c r="F114" s="33">
        <v>4</v>
      </c>
      <c r="G114" s="34">
        <v>35.979999999999997</v>
      </c>
      <c r="H114" s="198">
        <f t="shared" si="1"/>
        <v>143.91999999999999</v>
      </c>
    </row>
    <row r="115" spans="1:8" s="28" customFormat="1" ht="45" customHeight="1" outlineLevel="1" x14ac:dyDescent="0.2">
      <c r="A115" s="185" t="s">
        <v>108</v>
      </c>
      <c r="B115" s="38">
        <v>42767</v>
      </c>
      <c r="C115" s="7" t="s">
        <v>92</v>
      </c>
      <c r="D115" s="35" t="s">
        <v>402</v>
      </c>
      <c r="E115" s="7" t="s">
        <v>355</v>
      </c>
      <c r="F115" s="33">
        <v>2</v>
      </c>
      <c r="G115" s="34">
        <v>18.04</v>
      </c>
      <c r="H115" s="198">
        <f t="shared" si="1"/>
        <v>36.08</v>
      </c>
    </row>
    <row r="116" spans="1:8" s="28" customFormat="1" ht="45" customHeight="1" outlineLevel="1" x14ac:dyDescent="0.2">
      <c r="A116" s="185" t="s">
        <v>109</v>
      </c>
      <c r="B116" s="38">
        <v>42767</v>
      </c>
      <c r="C116" s="7" t="s">
        <v>96</v>
      </c>
      <c r="D116" s="35" t="s">
        <v>468</v>
      </c>
      <c r="E116" s="7" t="s">
        <v>355</v>
      </c>
      <c r="F116" s="33">
        <v>8</v>
      </c>
      <c r="G116" s="34">
        <v>23.31</v>
      </c>
      <c r="H116" s="198">
        <f t="shared" si="1"/>
        <v>186.48</v>
      </c>
    </row>
    <row r="117" spans="1:8" s="28" customFormat="1" ht="45" customHeight="1" outlineLevel="1" x14ac:dyDescent="0.2">
      <c r="A117" s="185" t="s">
        <v>112</v>
      </c>
      <c r="B117" s="38">
        <v>42767</v>
      </c>
      <c r="C117" s="7" t="s">
        <v>170</v>
      </c>
      <c r="D117" s="35" t="s">
        <v>374</v>
      </c>
      <c r="E117" s="7" t="s">
        <v>355</v>
      </c>
      <c r="F117" s="33">
        <v>6</v>
      </c>
      <c r="G117" s="34">
        <v>55.52</v>
      </c>
      <c r="H117" s="198">
        <f t="shared" si="1"/>
        <v>333.12</v>
      </c>
    </row>
    <row r="118" spans="1:8" s="28" customFormat="1" ht="30" customHeight="1" outlineLevel="1" x14ac:dyDescent="0.2">
      <c r="A118" s="185" t="s">
        <v>115</v>
      </c>
      <c r="B118" s="38">
        <v>42767</v>
      </c>
      <c r="C118" s="7" t="s">
        <v>603</v>
      </c>
      <c r="D118" s="35" t="s">
        <v>474</v>
      </c>
      <c r="E118" s="7" t="s">
        <v>355</v>
      </c>
      <c r="F118" s="33">
        <v>2</v>
      </c>
      <c r="G118" s="34">
        <v>57.73</v>
      </c>
      <c r="H118" s="198">
        <f t="shared" si="1"/>
        <v>115.46</v>
      </c>
    </row>
    <row r="119" spans="1:8" s="28" customFormat="1" ht="30" customHeight="1" outlineLevel="1" x14ac:dyDescent="0.2">
      <c r="A119" s="185" t="s">
        <v>118</v>
      </c>
      <c r="B119" s="38">
        <v>42767</v>
      </c>
      <c r="C119" s="7" t="s">
        <v>602</v>
      </c>
      <c r="D119" s="35" t="s">
        <v>659</v>
      </c>
      <c r="E119" s="7" t="s">
        <v>355</v>
      </c>
      <c r="F119" s="33">
        <v>30</v>
      </c>
      <c r="G119" s="34">
        <v>32.74</v>
      </c>
      <c r="H119" s="198">
        <f t="shared" si="1"/>
        <v>982.2</v>
      </c>
    </row>
    <row r="120" spans="1:8" s="13" customFormat="1" ht="15" customHeight="1" x14ac:dyDescent="0.2">
      <c r="A120" s="190" t="s">
        <v>36</v>
      </c>
      <c r="B120" s="9"/>
      <c r="C120" s="9"/>
      <c r="D120" s="14" t="s">
        <v>89</v>
      </c>
      <c r="E120" s="14"/>
      <c r="F120" s="29"/>
      <c r="G120" s="32"/>
      <c r="H120" s="202"/>
    </row>
    <row r="121" spans="1:8" s="28" customFormat="1" ht="45" customHeight="1" outlineLevel="1" x14ac:dyDescent="0.2">
      <c r="A121" s="185" t="s">
        <v>202</v>
      </c>
      <c r="B121" s="38">
        <v>42767</v>
      </c>
      <c r="C121" s="7" t="s">
        <v>351</v>
      </c>
      <c r="D121" s="35" t="s">
        <v>379</v>
      </c>
      <c r="E121" s="7" t="s">
        <v>355</v>
      </c>
      <c r="F121" s="33">
        <v>4</v>
      </c>
      <c r="G121" s="34">
        <v>191.45</v>
      </c>
      <c r="H121" s="198">
        <f t="shared" si="1"/>
        <v>765.8</v>
      </c>
    </row>
    <row r="122" spans="1:8" s="28" customFormat="1" ht="45" customHeight="1" outlineLevel="1" x14ac:dyDescent="0.2">
      <c r="A122" s="185" t="s">
        <v>204</v>
      </c>
      <c r="B122" s="38">
        <v>42767</v>
      </c>
      <c r="C122" s="7" t="s">
        <v>350</v>
      </c>
      <c r="D122" s="35" t="s">
        <v>359</v>
      </c>
      <c r="E122" s="7" t="s">
        <v>355</v>
      </c>
      <c r="F122" s="33">
        <v>1</v>
      </c>
      <c r="G122" s="34">
        <v>108.2</v>
      </c>
      <c r="H122" s="198">
        <f t="shared" si="1"/>
        <v>108.2</v>
      </c>
    </row>
    <row r="123" spans="1:8" s="28" customFormat="1" ht="45" customHeight="1" outlineLevel="1" x14ac:dyDescent="0.2">
      <c r="A123" s="185" t="s">
        <v>205</v>
      </c>
      <c r="B123" s="38">
        <v>42767</v>
      </c>
      <c r="C123" s="7" t="s">
        <v>48</v>
      </c>
      <c r="D123" s="35" t="s">
        <v>227</v>
      </c>
      <c r="E123" s="7" t="s">
        <v>355</v>
      </c>
      <c r="F123" s="33">
        <v>1</v>
      </c>
      <c r="G123" s="34">
        <v>89.94</v>
      </c>
      <c r="H123" s="198">
        <f t="shared" si="1"/>
        <v>89.94</v>
      </c>
    </row>
    <row r="124" spans="1:8" s="28" customFormat="1" ht="45" customHeight="1" outlineLevel="1" x14ac:dyDescent="0.2">
      <c r="A124" s="185" t="s">
        <v>206</v>
      </c>
      <c r="B124" s="38">
        <v>42767</v>
      </c>
      <c r="C124" s="7" t="s">
        <v>50</v>
      </c>
      <c r="D124" s="35" t="s">
        <v>191</v>
      </c>
      <c r="E124" s="7" t="s">
        <v>355</v>
      </c>
      <c r="F124" s="33">
        <v>10</v>
      </c>
      <c r="G124" s="34">
        <v>118.38</v>
      </c>
      <c r="H124" s="198">
        <f t="shared" si="1"/>
        <v>1183.8</v>
      </c>
    </row>
    <row r="125" spans="1:8" s="28" customFormat="1" ht="45" customHeight="1" outlineLevel="1" x14ac:dyDescent="0.2">
      <c r="A125" s="185" t="s">
        <v>207</v>
      </c>
      <c r="B125" s="38">
        <v>42767</v>
      </c>
      <c r="C125" s="7" t="s">
        <v>416</v>
      </c>
      <c r="D125" s="35" t="s">
        <v>486</v>
      </c>
      <c r="E125" s="7" t="s">
        <v>355</v>
      </c>
      <c r="F125" s="33">
        <v>43</v>
      </c>
      <c r="G125" s="34">
        <v>60.09</v>
      </c>
      <c r="H125" s="198">
        <f t="shared" si="1"/>
        <v>2583.8700000000003</v>
      </c>
    </row>
    <row r="126" spans="1:8" s="28" customFormat="1" ht="45" customHeight="1" outlineLevel="1" x14ac:dyDescent="0.2">
      <c r="A126" s="185" t="s">
        <v>208</v>
      </c>
      <c r="B126" s="38">
        <v>42767</v>
      </c>
      <c r="C126" s="7" t="s">
        <v>415</v>
      </c>
      <c r="D126" s="35" t="s">
        <v>141</v>
      </c>
      <c r="E126" s="7" t="s">
        <v>355</v>
      </c>
      <c r="F126" s="33">
        <v>3</v>
      </c>
      <c r="G126" s="34">
        <v>57.25</v>
      </c>
      <c r="H126" s="198">
        <f t="shared" si="1"/>
        <v>171.75</v>
      </c>
    </row>
    <row r="127" spans="1:8" s="28" customFormat="1" ht="30" customHeight="1" outlineLevel="1" x14ac:dyDescent="0.2">
      <c r="A127" s="185" t="s">
        <v>209</v>
      </c>
      <c r="B127" s="38">
        <v>42767</v>
      </c>
      <c r="C127" s="7" t="s">
        <v>332</v>
      </c>
      <c r="D127" s="35" t="s">
        <v>240</v>
      </c>
      <c r="E127" s="7" t="s">
        <v>355</v>
      </c>
      <c r="F127" s="33">
        <v>13</v>
      </c>
      <c r="G127" s="34">
        <v>140.83000000000001</v>
      </c>
      <c r="H127" s="198">
        <f t="shared" si="1"/>
        <v>1830.7900000000002</v>
      </c>
    </row>
    <row r="128" spans="1:8" s="28" customFormat="1" ht="30" customHeight="1" outlineLevel="1" x14ac:dyDescent="0.2">
      <c r="A128" s="185" t="s">
        <v>210</v>
      </c>
      <c r="B128" s="38">
        <v>42767</v>
      </c>
      <c r="C128" s="7" t="s">
        <v>503</v>
      </c>
      <c r="D128" s="35" t="s">
        <v>320</v>
      </c>
      <c r="E128" s="7" t="s">
        <v>355</v>
      </c>
      <c r="F128" s="33">
        <v>67</v>
      </c>
      <c r="G128" s="34">
        <v>6.57</v>
      </c>
      <c r="H128" s="198">
        <f t="shared" si="1"/>
        <v>440.19</v>
      </c>
    </row>
    <row r="129" spans="1:8" s="13" customFormat="1" ht="15" customHeight="1" x14ac:dyDescent="0.2">
      <c r="A129" s="190" t="s">
        <v>37</v>
      </c>
      <c r="B129" s="9"/>
      <c r="C129" s="9"/>
      <c r="D129" s="14" t="s">
        <v>226</v>
      </c>
      <c r="E129" s="14"/>
      <c r="F129" s="29"/>
      <c r="G129" s="32"/>
      <c r="H129" s="202"/>
    </row>
    <row r="130" spans="1:8" s="28" customFormat="1" ht="45" customHeight="1" outlineLevel="1" x14ac:dyDescent="0.2">
      <c r="A130" s="185" t="s">
        <v>87</v>
      </c>
      <c r="B130" s="38">
        <v>42767</v>
      </c>
      <c r="C130" s="7" t="s">
        <v>310</v>
      </c>
      <c r="D130" s="35" t="s">
        <v>780</v>
      </c>
      <c r="E130" s="7" t="s">
        <v>355</v>
      </c>
      <c r="F130" s="33">
        <v>12</v>
      </c>
      <c r="G130" s="34">
        <v>167.21</v>
      </c>
      <c r="H130" s="198">
        <f t="shared" si="1"/>
        <v>2006.52</v>
      </c>
    </row>
    <row r="131" spans="1:8" s="28" customFormat="1" ht="30" customHeight="1" outlineLevel="1" x14ac:dyDescent="0.2">
      <c r="A131" s="185" t="s">
        <v>90</v>
      </c>
      <c r="B131" s="38">
        <v>42767</v>
      </c>
      <c r="C131" s="7" t="s">
        <v>162</v>
      </c>
      <c r="D131" s="35" t="s">
        <v>580</v>
      </c>
      <c r="E131" s="7" t="s">
        <v>355</v>
      </c>
      <c r="F131" s="33">
        <v>3</v>
      </c>
      <c r="G131" s="34">
        <v>57.98</v>
      </c>
      <c r="H131" s="198">
        <f t="shared" si="1"/>
        <v>173.94</v>
      </c>
    </row>
    <row r="132" spans="1:8" s="28" customFormat="1" ht="45" customHeight="1" outlineLevel="1" x14ac:dyDescent="0.2">
      <c r="A132" s="185" t="s">
        <v>91</v>
      </c>
      <c r="B132" s="38">
        <v>42767</v>
      </c>
      <c r="C132" s="7" t="s">
        <v>300</v>
      </c>
      <c r="D132" s="35" t="s">
        <v>49</v>
      </c>
      <c r="E132" s="7" t="s">
        <v>355</v>
      </c>
      <c r="F132" s="33">
        <v>11</v>
      </c>
      <c r="G132" s="34">
        <v>246.5</v>
      </c>
      <c r="H132" s="198">
        <f t="shared" si="1"/>
        <v>2711.5</v>
      </c>
    </row>
    <row r="133" spans="1:8" s="28" customFormat="1" ht="45" customHeight="1" outlineLevel="1" x14ac:dyDescent="0.2">
      <c r="A133" s="185" t="s">
        <v>93</v>
      </c>
      <c r="B133" s="38">
        <v>42767</v>
      </c>
      <c r="C133" s="7" t="s">
        <v>269</v>
      </c>
      <c r="D133" s="35" t="s">
        <v>82</v>
      </c>
      <c r="E133" s="7" t="s">
        <v>355</v>
      </c>
      <c r="F133" s="33">
        <v>4</v>
      </c>
      <c r="G133" s="34">
        <v>385.96</v>
      </c>
      <c r="H133" s="198">
        <f t="shared" si="1"/>
        <v>1543.84</v>
      </c>
    </row>
    <row r="134" spans="1:8" s="28" customFormat="1" ht="45" customHeight="1" outlineLevel="1" x14ac:dyDescent="0.2">
      <c r="A134" s="185" t="s">
        <v>95</v>
      </c>
      <c r="B134" s="38">
        <v>42767</v>
      </c>
      <c r="C134" s="7" t="s">
        <v>387</v>
      </c>
      <c r="D134" s="35" t="s">
        <v>585</v>
      </c>
      <c r="E134" s="7" t="s">
        <v>355</v>
      </c>
      <c r="F134" s="33">
        <v>3</v>
      </c>
      <c r="G134" s="34">
        <v>450.39</v>
      </c>
      <c r="H134" s="198">
        <f t="shared" si="1"/>
        <v>1351.17</v>
      </c>
    </row>
    <row r="135" spans="1:8" s="28" customFormat="1" ht="45" customHeight="1" outlineLevel="1" x14ac:dyDescent="0.2">
      <c r="A135" s="185" t="s">
        <v>97</v>
      </c>
      <c r="B135" s="38">
        <v>42767</v>
      </c>
      <c r="C135" s="7" t="s">
        <v>296</v>
      </c>
      <c r="D135" s="35" t="s">
        <v>528</v>
      </c>
      <c r="E135" s="7" t="s">
        <v>355</v>
      </c>
      <c r="F135" s="33">
        <v>12</v>
      </c>
      <c r="G135" s="34">
        <v>186.89</v>
      </c>
      <c r="H135" s="198">
        <f t="shared" si="1"/>
        <v>2242.6799999999998</v>
      </c>
    </row>
    <row r="136" spans="1:8" s="28" customFormat="1" ht="45" customHeight="1" outlineLevel="1" x14ac:dyDescent="0.2">
      <c r="A136" s="185" t="s">
        <v>98</v>
      </c>
      <c r="B136" s="38">
        <v>42767</v>
      </c>
      <c r="C136" s="7" t="s">
        <v>298</v>
      </c>
      <c r="D136" s="35" t="s">
        <v>740</v>
      </c>
      <c r="E136" s="7" t="s">
        <v>355</v>
      </c>
      <c r="F136" s="33">
        <v>10</v>
      </c>
      <c r="G136" s="34">
        <v>133.61000000000001</v>
      </c>
      <c r="H136" s="198">
        <f t="shared" si="1"/>
        <v>1336.1000000000001</v>
      </c>
    </row>
    <row r="137" spans="1:8" s="13" customFormat="1" ht="15" customHeight="1" x14ac:dyDescent="0.2">
      <c r="A137" s="190" t="s">
        <v>323</v>
      </c>
      <c r="B137" s="9"/>
      <c r="C137" s="9"/>
      <c r="D137" s="14" t="s">
        <v>236</v>
      </c>
      <c r="E137" s="14"/>
      <c r="F137" s="29"/>
      <c r="G137" s="32"/>
      <c r="H137" s="202"/>
    </row>
    <row r="138" spans="1:8" s="13" customFormat="1" ht="15" customHeight="1" x14ac:dyDescent="0.2">
      <c r="A138" s="190" t="s">
        <v>719</v>
      </c>
      <c r="B138" s="9"/>
      <c r="C138" s="9"/>
      <c r="D138" s="14" t="s">
        <v>290</v>
      </c>
      <c r="E138" s="14"/>
      <c r="F138" s="29"/>
      <c r="G138" s="32"/>
      <c r="H138" s="202"/>
    </row>
    <row r="139" spans="1:8" s="28" customFormat="1" ht="45" customHeight="1" outlineLevel="1" x14ac:dyDescent="0.2">
      <c r="A139" s="185" t="s">
        <v>707</v>
      </c>
      <c r="B139" s="38">
        <v>42767</v>
      </c>
      <c r="C139" s="7" t="s">
        <v>26</v>
      </c>
      <c r="D139" s="35" t="s">
        <v>424</v>
      </c>
      <c r="E139" s="7" t="s">
        <v>63</v>
      </c>
      <c r="F139" s="33">
        <v>208.31</v>
      </c>
      <c r="G139" s="34">
        <v>49.3</v>
      </c>
      <c r="H139" s="198">
        <f t="shared" si="1"/>
        <v>10269.682999999999</v>
      </c>
    </row>
    <row r="140" spans="1:8" s="28" customFormat="1" ht="45" customHeight="1" outlineLevel="1" x14ac:dyDescent="0.2">
      <c r="A140" s="185" t="s">
        <v>708</v>
      </c>
      <c r="B140" s="38">
        <v>42767</v>
      </c>
      <c r="C140" s="7" t="s">
        <v>24</v>
      </c>
      <c r="D140" s="35" t="s">
        <v>615</v>
      </c>
      <c r="E140" s="7" t="s">
        <v>63</v>
      </c>
      <c r="F140" s="33">
        <v>11.54</v>
      </c>
      <c r="G140" s="34">
        <v>29.79</v>
      </c>
      <c r="H140" s="198">
        <f t="shared" si="1"/>
        <v>343.77659999999997</v>
      </c>
    </row>
    <row r="141" spans="1:8" s="28" customFormat="1" ht="45" customHeight="1" outlineLevel="1" x14ac:dyDescent="0.2">
      <c r="A141" s="185" t="s">
        <v>710</v>
      </c>
      <c r="B141" s="38">
        <v>42767</v>
      </c>
      <c r="C141" s="7" t="s">
        <v>21</v>
      </c>
      <c r="D141" s="35" t="s">
        <v>337</v>
      </c>
      <c r="E141" s="7" t="s">
        <v>63</v>
      </c>
      <c r="F141" s="33">
        <v>108.89</v>
      </c>
      <c r="G141" s="34">
        <v>65.88</v>
      </c>
      <c r="H141" s="198">
        <f t="shared" si="1"/>
        <v>7173.6731999999993</v>
      </c>
    </row>
    <row r="142" spans="1:8" s="28" customFormat="1" ht="45" customHeight="1" outlineLevel="1" x14ac:dyDescent="0.2">
      <c r="A142" s="185" t="s">
        <v>712</v>
      </c>
      <c r="B142" s="38">
        <v>42767</v>
      </c>
      <c r="C142" s="7" t="s">
        <v>19</v>
      </c>
      <c r="D142" s="35" t="s">
        <v>103</v>
      </c>
      <c r="E142" s="7" t="s">
        <v>63</v>
      </c>
      <c r="F142" s="33">
        <v>142.16</v>
      </c>
      <c r="G142" s="34">
        <v>44.4</v>
      </c>
      <c r="H142" s="198">
        <f t="shared" si="1"/>
        <v>6311.9039999999995</v>
      </c>
    </row>
    <row r="143" spans="1:8" s="13" customFormat="1" ht="15" customHeight="1" x14ac:dyDescent="0.2">
      <c r="A143" s="190" t="s">
        <v>721</v>
      </c>
      <c r="B143" s="9"/>
      <c r="C143" s="9"/>
      <c r="D143" s="14" t="s">
        <v>349</v>
      </c>
      <c r="E143" s="14"/>
      <c r="F143" s="29"/>
      <c r="G143" s="32"/>
      <c r="H143" s="202"/>
    </row>
    <row r="144" spans="1:8" s="28" customFormat="1" ht="45" customHeight="1" outlineLevel="1" x14ac:dyDescent="0.2">
      <c r="A144" s="185" t="s">
        <v>611</v>
      </c>
      <c r="B144" s="38">
        <v>42767</v>
      </c>
      <c r="C144" s="7" t="s">
        <v>21</v>
      </c>
      <c r="D144" s="35" t="s">
        <v>337</v>
      </c>
      <c r="E144" s="7" t="s">
        <v>63</v>
      </c>
      <c r="F144" s="33">
        <v>102.82</v>
      </c>
      <c r="G144" s="34">
        <v>65.88</v>
      </c>
      <c r="H144" s="198">
        <f t="shared" si="1"/>
        <v>6773.7815999999993</v>
      </c>
    </row>
    <row r="145" spans="1:8" s="13" customFormat="1" ht="23.25" customHeight="1" x14ac:dyDescent="0.2">
      <c r="A145" s="190" t="s">
        <v>723</v>
      </c>
      <c r="B145" s="9"/>
      <c r="C145" s="9"/>
      <c r="D145" s="14" t="s">
        <v>717</v>
      </c>
      <c r="E145" s="14"/>
      <c r="F145" s="29"/>
      <c r="G145" s="32"/>
      <c r="H145" s="202"/>
    </row>
    <row r="146" spans="1:8" s="28" customFormat="1" ht="45" customHeight="1" outlineLevel="1" x14ac:dyDescent="0.2">
      <c r="A146" s="185" t="s">
        <v>504</v>
      </c>
      <c r="B146" s="38">
        <v>42767</v>
      </c>
      <c r="C146" s="7" t="s">
        <v>442</v>
      </c>
      <c r="D146" s="35" t="s">
        <v>312</v>
      </c>
      <c r="E146" s="7" t="s">
        <v>355</v>
      </c>
      <c r="F146" s="33">
        <v>5</v>
      </c>
      <c r="G146" s="34">
        <v>22.78</v>
      </c>
      <c r="H146" s="198">
        <f t="shared" si="1"/>
        <v>113.9</v>
      </c>
    </row>
    <row r="147" spans="1:8" s="28" customFormat="1" ht="45" customHeight="1" outlineLevel="1" x14ac:dyDescent="0.2">
      <c r="A147" s="185" t="s">
        <v>506</v>
      </c>
      <c r="B147" s="38">
        <v>42767</v>
      </c>
      <c r="C147" s="7" t="s">
        <v>443</v>
      </c>
      <c r="D147" s="35" t="s">
        <v>297</v>
      </c>
      <c r="E147" s="7" t="s">
        <v>355</v>
      </c>
      <c r="F147" s="33">
        <v>40</v>
      </c>
      <c r="G147" s="34">
        <v>50.56</v>
      </c>
      <c r="H147" s="198">
        <f t="shared" si="1"/>
        <v>2022.4</v>
      </c>
    </row>
    <row r="148" spans="1:8" s="28" customFormat="1" ht="30" customHeight="1" outlineLevel="1" x14ac:dyDescent="0.2">
      <c r="A148" s="185" t="s">
        <v>507</v>
      </c>
      <c r="B148" s="38">
        <v>42767</v>
      </c>
      <c r="C148" s="7" t="s">
        <v>502</v>
      </c>
      <c r="D148" s="35" t="s">
        <v>566</v>
      </c>
      <c r="E148" s="7" t="s">
        <v>355</v>
      </c>
      <c r="F148" s="33">
        <v>62</v>
      </c>
      <c r="G148" s="34">
        <v>8.33</v>
      </c>
      <c r="H148" s="198">
        <f t="shared" ref="H148:H211" si="2">F148*G148</f>
        <v>516.46</v>
      </c>
    </row>
    <row r="149" spans="1:8" s="13" customFormat="1" ht="15" customHeight="1" x14ac:dyDescent="0.2">
      <c r="A149" s="190" t="s">
        <v>724</v>
      </c>
      <c r="B149" s="9"/>
      <c r="C149" s="9"/>
      <c r="D149" s="14" t="s">
        <v>301</v>
      </c>
      <c r="E149" s="14"/>
      <c r="F149" s="29"/>
      <c r="G149" s="32"/>
      <c r="H149" s="202"/>
    </row>
    <row r="150" spans="1:8" s="28" customFormat="1" ht="30" customHeight="1" outlineLevel="1" x14ac:dyDescent="0.2">
      <c r="A150" s="185" t="s">
        <v>393</v>
      </c>
      <c r="B150" s="38">
        <v>42767</v>
      </c>
      <c r="C150" s="7" t="s">
        <v>715</v>
      </c>
      <c r="D150" s="35" t="s">
        <v>354</v>
      </c>
      <c r="E150" s="7" t="s">
        <v>355</v>
      </c>
      <c r="F150" s="33">
        <v>1</v>
      </c>
      <c r="G150" s="34">
        <v>129.52000000000001</v>
      </c>
      <c r="H150" s="198">
        <f t="shared" si="2"/>
        <v>129.52000000000001</v>
      </c>
    </row>
    <row r="151" spans="1:8" s="28" customFormat="1" ht="30" customHeight="1" outlineLevel="1" x14ac:dyDescent="0.2">
      <c r="A151" s="185" t="s">
        <v>394</v>
      </c>
      <c r="B151" s="38">
        <v>42767</v>
      </c>
      <c r="C151" s="7" t="s">
        <v>102</v>
      </c>
      <c r="D151" s="35" t="s">
        <v>314</v>
      </c>
      <c r="E151" s="7" t="s">
        <v>355</v>
      </c>
      <c r="F151" s="33">
        <v>22</v>
      </c>
      <c r="G151" s="34">
        <v>199.25</v>
      </c>
      <c r="H151" s="198">
        <f t="shared" si="2"/>
        <v>4383.5</v>
      </c>
    </row>
    <row r="152" spans="1:8" s="13" customFormat="1" ht="15" customHeight="1" x14ac:dyDescent="0.2">
      <c r="A152" s="190" t="s">
        <v>725</v>
      </c>
      <c r="B152" s="9"/>
      <c r="C152" s="9"/>
      <c r="D152" s="14" t="s">
        <v>363</v>
      </c>
      <c r="E152" s="14"/>
      <c r="F152" s="29"/>
      <c r="G152" s="32"/>
      <c r="H152" s="202"/>
    </row>
    <row r="153" spans="1:8" s="28" customFormat="1" ht="45" customHeight="1" outlineLevel="1" x14ac:dyDescent="0.2">
      <c r="A153" s="185" t="s">
        <v>303</v>
      </c>
      <c r="B153" s="38">
        <v>42767</v>
      </c>
      <c r="C153" s="7" t="s">
        <v>391</v>
      </c>
      <c r="D153" s="35" t="s">
        <v>718</v>
      </c>
      <c r="E153" s="7" t="s">
        <v>355</v>
      </c>
      <c r="F153" s="33">
        <v>1</v>
      </c>
      <c r="G153" s="34">
        <v>504.29</v>
      </c>
      <c r="H153" s="198">
        <f t="shared" si="2"/>
        <v>504.29</v>
      </c>
    </row>
    <row r="154" spans="1:8" s="13" customFormat="1" ht="15" customHeight="1" x14ac:dyDescent="0.2">
      <c r="A154" s="190" t="s">
        <v>325</v>
      </c>
      <c r="B154" s="9"/>
      <c r="C154" s="9"/>
      <c r="D154" s="14" t="s">
        <v>318</v>
      </c>
      <c r="E154" s="14"/>
      <c r="F154" s="29"/>
      <c r="G154" s="32"/>
      <c r="H154" s="202"/>
    </row>
    <row r="155" spans="1:8" s="13" customFormat="1" ht="15" customHeight="1" x14ac:dyDescent="0.2">
      <c r="A155" s="190" t="s">
        <v>326</v>
      </c>
      <c r="B155" s="9"/>
      <c r="C155" s="9"/>
      <c r="D155" s="14" t="s">
        <v>587</v>
      </c>
      <c r="E155" s="14"/>
      <c r="F155" s="29"/>
      <c r="G155" s="32"/>
      <c r="H155" s="202"/>
    </row>
    <row r="156" spans="1:8" s="13" customFormat="1" ht="15" customHeight="1" x14ac:dyDescent="0.2">
      <c r="A156" s="190" t="s">
        <v>519</v>
      </c>
      <c r="B156" s="9"/>
      <c r="C156" s="9"/>
      <c r="D156" s="14" t="s">
        <v>336</v>
      </c>
      <c r="E156" s="14"/>
      <c r="F156" s="29"/>
      <c r="G156" s="32"/>
      <c r="H156" s="202"/>
    </row>
    <row r="157" spans="1:8" s="28" customFormat="1" ht="45" customHeight="1" outlineLevel="1" x14ac:dyDescent="0.2">
      <c r="A157" s="185" t="s">
        <v>356</v>
      </c>
      <c r="B157" s="38">
        <v>42767</v>
      </c>
      <c r="C157" s="7" t="s">
        <v>19</v>
      </c>
      <c r="D157" s="35" t="s">
        <v>103</v>
      </c>
      <c r="E157" s="7" t="s">
        <v>63</v>
      </c>
      <c r="F157" s="33">
        <v>300</v>
      </c>
      <c r="G157" s="34">
        <v>44.4</v>
      </c>
      <c r="H157" s="198">
        <f t="shared" si="2"/>
        <v>13320</v>
      </c>
    </row>
    <row r="158" spans="1:8" s="13" customFormat="1" ht="30" customHeight="1" x14ac:dyDescent="0.2">
      <c r="A158" s="190" t="s">
        <v>521</v>
      </c>
      <c r="B158" s="9"/>
      <c r="C158" s="9"/>
      <c r="D158" s="14" t="s">
        <v>256</v>
      </c>
      <c r="E158" s="14"/>
      <c r="F158" s="29"/>
      <c r="G158" s="32"/>
      <c r="H158" s="202"/>
    </row>
    <row r="159" spans="1:8" s="28" customFormat="1" ht="45" customHeight="1" outlineLevel="1" x14ac:dyDescent="0.2">
      <c r="A159" s="185" t="s">
        <v>267</v>
      </c>
      <c r="B159" s="38">
        <v>42767</v>
      </c>
      <c r="C159" s="7" t="s">
        <v>24</v>
      </c>
      <c r="D159" s="35" t="s">
        <v>615</v>
      </c>
      <c r="E159" s="7" t="s">
        <v>63</v>
      </c>
      <c r="F159" s="33">
        <v>38</v>
      </c>
      <c r="G159" s="34">
        <v>29.79</v>
      </c>
      <c r="H159" s="198">
        <f t="shared" si="2"/>
        <v>1132.02</v>
      </c>
    </row>
    <row r="160" spans="1:8" s="13" customFormat="1" ht="15" customHeight="1" x14ac:dyDescent="0.2">
      <c r="A160" s="190" t="s">
        <v>514</v>
      </c>
      <c r="B160" s="9"/>
      <c r="C160" s="9"/>
      <c r="D160" s="14" t="s">
        <v>691</v>
      </c>
      <c r="E160" s="14"/>
      <c r="F160" s="29"/>
      <c r="G160" s="32"/>
      <c r="H160" s="202"/>
    </row>
    <row r="161" spans="1:8" s="13" customFormat="1" ht="15" customHeight="1" x14ac:dyDescent="0.2">
      <c r="A161" s="190" t="s">
        <v>237</v>
      </c>
      <c r="B161" s="9"/>
      <c r="C161" s="9"/>
      <c r="D161" s="14" t="s">
        <v>794</v>
      </c>
      <c r="E161" s="14"/>
      <c r="F161" s="29"/>
      <c r="G161" s="32"/>
      <c r="H161" s="202"/>
    </row>
    <row r="162" spans="1:8" s="28" customFormat="1" ht="30" customHeight="1" outlineLevel="1" x14ac:dyDescent="0.2">
      <c r="A162" s="185" t="s">
        <v>259</v>
      </c>
      <c r="B162" s="38">
        <v>42767</v>
      </c>
      <c r="C162" s="7" t="s">
        <v>417</v>
      </c>
      <c r="D162" s="35" t="s">
        <v>328</v>
      </c>
      <c r="E162" s="7" t="s">
        <v>355</v>
      </c>
      <c r="F162" s="33">
        <v>1</v>
      </c>
      <c r="G162" s="34">
        <v>9996.2800000000007</v>
      </c>
      <c r="H162" s="198">
        <f t="shared" si="2"/>
        <v>9996.2800000000007</v>
      </c>
    </row>
    <row r="163" spans="1:8" s="28" customFormat="1" ht="45" customHeight="1" outlineLevel="1" x14ac:dyDescent="0.2">
      <c r="A163" s="185" t="s">
        <v>260</v>
      </c>
      <c r="B163" s="38">
        <v>42767</v>
      </c>
      <c r="C163" s="7" t="s">
        <v>287</v>
      </c>
      <c r="D163" s="35" t="s">
        <v>483</v>
      </c>
      <c r="E163" s="7" t="s">
        <v>355</v>
      </c>
      <c r="F163" s="33">
        <v>1</v>
      </c>
      <c r="G163" s="34">
        <f>COMPOSIÇÃO!G140</f>
        <v>17298.75</v>
      </c>
      <c r="H163" s="198">
        <f t="shared" si="2"/>
        <v>17298.75</v>
      </c>
    </row>
    <row r="164" spans="1:8" s="28" customFormat="1" ht="45" customHeight="1" outlineLevel="1" x14ac:dyDescent="0.2">
      <c r="A164" s="185" t="s">
        <v>261</v>
      </c>
      <c r="B164" s="38">
        <v>42767</v>
      </c>
      <c r="C164" s="7" t="s">
        <v>496</v>
      </c>
      <c r="D164" s="35" t="s">
        <v>694</v>
      </c>
      <c r="E164" s="7" t="s">
        <v>355</v>
      </c>
      <c r="F164" s="33">
        <v>1</v>
      </c>
      <c r="G164" s="34">
        <f>COMPOSIÇÃO!G96</f>
        <v>984.06000000000006</v>
      </c>
      <c r="H164" s="198">
        <f t="shared" si="2"/>
        <v>984.06000000000006</v>
      </c>
    </row>
    <row r="165" spans="1:8" s="13" customFormat="1" ht="15" customHeight="1" x14ac:dyDescent="0.2">
      <c r="A165" s="190" t="s">
        <v>241</v>
      </c>
      <c r="B165" s="9"/>
      <c r="C165" s="9"/>
      <c r="D165" s="14" t="s">
        <v>522</v>
      </c>
      <c r="E165" s="14"/>
      <c r="F165" s="29"/>
      <c r="G165" s="32"/>
      <c r="H165" s="202"/>
    </row>
    <row r="166" spans="1:8" s="28" customFormat="1" ht="45" customHeight="1" outlineLevel="1" x14ac:dyDescent="0.2">
      <c r="A166" s="185" t="s">
        <v>167</v>
      </c>
      <c r="B166" s="38">
        <v>42767</v>
      </c>
      <c r="C166" s="7" t="s">
        <v>638</v>
      </c>
      <c r="D166" s="35" t="s">
        <v>588</v>
      </c>
      <c r="E166" s="7" t="s">
        <v>63</v>
      </c>
      <c r="F166" s="33">
        <v>15.4</v>
      </c>
      <c r="G166" s="34">
        <v>7.98</v>
      </c>
      <c r="H166" s="198">
        <f t="shared" si="2"/>
        <v>122.89200000000001</v>
      </c>
    </row>
    <row r="167" spans="1:8" s="28" customFormat="1" ht="45" customHeight="1" outlineLevel="1" x14ac:dyDescent="0.2">
      <c r="A167" s="185" t="s">
        <v>168</v>
      </c>
      <c r="B167" s="38">
        <v>42767</v>
      </c>
      <c r="C167" s="7" t="s">
        <v>636</v>
      </c>
      <c r="D167" s="35" t="s">
        <v>364</v>
      </c>
      <c r="E167" s="7" t="s">
        <v>63</v>
      </c>
      <c r="F167" s="33">
        <v>1609.5</v>
      </c>
      <c r="G167" s="34">
        <v>6.36</v>
      </c>
      <c r="H167" s="198">
        <f t="shared" si="2"/>
        <v>10236.42</v>
      </c>
    </row>
    <row r="168" spans="1:8" s="28" customFormat="1" ht="30" customHeight="1" outlineLevel="1" x14ac:dyDescent="0.2">
      <c r="A168" s="185" t="s">
        <v>169</v>
      </c>
      <c r="B168" s="38">
        <v>42767</v>
      </c>
      <c r="C168" s="7" t="s">
        <v>578</v>
      </c>
      <c r="D168" s="35" t="s">
        <v>454</v>
      </c>
      <c r="E168" s="7" t="s">
        <v>63</v>
      </c>
      <c r="F168" s="33">
        <v>26.2</v>
      </c>
      <c r="G168" s="34">
        <v>24.02</v>
      </c>
      <c r="H168" s="198">
        <f t="shared" si="2"/>
        <v>629.32399999999996</v>
      </c>
    </row>
    <row r="169" spans="1:8" s="28" customFormat="1" ht="30" customHeight="1" outlineLevel="1" x14ac:dyDescent="0.2">
      <c r="A169" s="185" t="s">
        <v>171</v>
      </c>
      <c r="B169" s="38">
        <v>42767</v>
      </c>
      <c r="C169" s="7" t="s">
        <v>569</v>
      </c>
      <c r="D169" s="35" t="s">
        <v>245</v>
      </c>
      <c r="E169" s="7" t="s">
        <v>63</v>
      </c>
      <c r="F169" s="33">
        <v>0.7</v>
      </c>
      <c r="G169" s="34">
        <v>9.9600000000000009</v>
      </c>
      <c r="H169" s="198">
        <f t="shared" si="2"/>
        <v>6.9720000000000004</v>
      </c>
    </row>
    <row r="170" spans="1:8" s="28" customFormat="1" ht="45" customHeight="1" outlineLevel="1" x14ac:dyDescent="0.2">
      <c r="A170" s="185" t="s">
        <v>173</v>
      </c>
      <c r="B170" s="38">
        <v>42767</v>
      </c>
      <c r="C170" s="7" t="s">
        <v>684</v>
      </c>
      <c r="D170" s="35" t="s">
        <v>136</v>
      </c>
      <c r="E170" s="7" t="s">
        <v>63</v>
      </c>
      <c r="F170" s="33">
        <v>26.5</v>
      </c>
      <c r="G170" s="34">
        <v>8.44</v>
      </c>
      <c r="H170" s="198">
        <f t="shared" si="2"/>
        <v>223.66</v>
      </c>
    </row>
    <row r="171" spans="1:8" s="28" customFormat="1" ht="30" customHeight="1" outlineLevel="1" x14ac:dyDescent="0.2">
      <c r="A171" s="185" t="s">
        <v>175</v>
      </c>
      <c r="B171" s="38">
        <v>42767</v>
      </c>
      <c r="C171" s="7" t="s">
        <v>479</v>
      </c>
      <c r="D171" s="35" t="s">
        <v>634</v>
      </c>
      <c r="E171" s="7" t="s">
        <v>85</v>
      </c>
      <c r="F171" s="33">
        <v>144.4</v>
      </c>
      <c r="G171" s="34">
        <f>COMPOSIÇÃO!G77</f>
        <v>78.89</v>
      </c>
      <c r="H171" s="198">
        <f t="shared" si="2"/>
        <v>11391.716</v>
      </c>
    </row>
    <row r="172" spans="1:8" s="13" customFormat="1" ht="15" customHeight="1" x14ac:dyDescent="0.2">
      <c r="A172" s="190" t="s">
        <v>244</v>
      </c>
      <c r="B172" s="9"/>
      <c r="C172" s="9"/>
      <c r="D172" s="14" t="s">
        <v>113</v>
      </c>
      <c r="E172" s="14"/>
      <c r="F172" s="29"/>
      <c r="G172" s="32"/>
      <c r="H172" s="202"/>
    </row>
    <row r="173" spans="1:8" s="28" customFormat="1" ht="45" customHeight="1" outlineLevel="1" x14ac:dyDescent="0.2">
      <c r="A173" s="185" t="s">
        <v>52</v>
      </c>
      <c r="B173" s="38">
        <v>42767</v>
      </c>
      <c r="C173" s="7" t="s">
        <v>444</v>
      </c>
      <c r="D173" s="35" t="s">
        <v>9</v>
      </c>
      <c r="E173" s="7" t="s">
        <v>355</v>
      </c>
      <c r="F173" s="33">
        <v>8</v>
      </c>
      <c r="G173" s="34">
        <v>737.39</v>
      </c>
      <c r="H173" s="198">
        <f t="shared" si="2"/>
        <v>5899.12</v>
      </c>
    </row>
    <row r="174" spans="1:8" s="28" customFormat="1" ht="45" customHeight="1" outlineLevel="1" x14ac:dyDescent="0.2">
      <c r="A174" s="185" t="s">
        <v>55</v>
      </c>
      <c r="B174" s="38">
        <v>42767</v>
      </c>
      <c r="C174" s="7" t="s">
        <v>449</v>
      </c>
      <c r="D174" s="35" t="s">
        <v>554</v>
      </c>
      <c r="E174" s="7" t="s">
        <v>355</v>
      </c>
      <c r="F174" s="33">
        <v>1</v>
      </c>
      <c r="G174" s="34">
        <v>919.69</v>
      </c>
      <c r="H174" s="198">
        <f t="shared" si="2"/>
        <v>919.69</v>
      </c>
    </row>
    <row r="175" spans="1:8" s="28" customFormat="1" ht="15" customHeight="1" outlineLevel="1" x14ac:dyDescent="0.2">
      <c r="A175" s="185" t="s">
        <v>56</v>
      </c>
      <c r="B175" s="38">
        <v>42767</v>
      </c>
      <c r="C175" s="7" t="s">
        <v>12</v>
      </c>
      <c r="D175" s="35" t="s">
        <v>552</v>
      </c>
      <c r="E175" s="7" t="s">
        <v>355</v>
      </c>
      <c r="F175" s="33">
        <v>2</v>
      </c>
      <c r="G175" s="34">
        <v>222.43</v>
      </c>
      <c r="H175" s="198">
        <f t="shared" si="2"/>
        <v>444.86</v>
      </c>
    </row>
    <row r="176" spans="1:8" s="28" customFormat="1" ht="22.5" customHeight="1" outlineLevel="1" x14ac:dyDescent="0.2">
      <c r="A176" s="185" t="s">
        <v>57</v>
      </c>
      <c r="B176" s="38">
        <v>42767</v>
      </c>
      <c r="C176" s="7" t="s">
        <v>494</v>
      </c>
      <c r="D176" s="35" t="s">
        <v>439</v>
      </c>
      <c r="E176" s="7" t="s">
        <v>355</v>
      </c>
      <c r="F176" s="33">
        <v>412</v>
      </c>
      <c r="G176" s="34">
        <v>6.35</v>
      </c>
      <c r="H176" s="198">
        <f t="shared" si="2"/>
        <v>2616.1999999999998</v>
      </c>
    </row>
    <row r="177" spans="1:8" s="28" customFormat="1" ht="30" customHeight="1" outlineLevel="1" x14ac:dyDescent="0.2">
      <c r="A177" s="185" t="s">
        <v>59</v>
      </c>
      <c r="B177" s="38">
        <v>42767</v>
      </c>
      <c r="C177" s="7" t="s">
        <v>497</v>
      </c>
      <c r="D177" s="35" t="s">
        <v>299</v>
      </c>
      <c r="E177" s="7" t="s">
        <v>355</v>
      </c>
      <c r="F177" s="33">
        <v>1</v>
      </c>
      <c r="G177" s="34">
        <v>8.06</v>
      </c>
      <c r="H177" s="198">
        <f t="shared" si="2"/>
        <v>8.06</v>
      </c>
    </row>
    <row r="178" spans="1:8" s="28" customFormat="1" ht="30" customHeight="1" outlineLevel="1" x14ac:dyDescent="0.2">
      <c r="A178" s="185" t="s">
        <v>61</v>
      </c>
      <c r="B178" s="38">
        <v>42767</v>
      </c>
      <c r="C178" s="7" t="s">
        <v>477</v>
      </c>
      <c r="D178" s="35" t="s">
        <v>16</v>
      </c>
      <c r="E178" s="7" t="s">
        <v>355</v>
      </c>
      <c r="F178" s="33">
        <v>158</v>
      </c>
      <c r="G178" s="34">
        <v>6.56</v>
      </c>
      <c r="H178" s="198">
        <f t="shared" si="2"/>
        <v>1036.48</v>
      </c>
    </row>
    <row r="179" spans="1:8" s="13" customFormat="1" ht="15" customHeight="1" x14ac:dyDescent="0.2">
      <c r="A179" s="190" t="s">
        <v>246</v>
      </c>
      <c r="B179" s="9"/>
      <c r="C179" s="9"/>
      <c r="D179" s="14" t="s">
        <v>238</v>
      </c>
      <c r="E179" s="14"/>
      <c r="F179" s="29"/>
      <c r="G179" s="32"/>
      <c r="H179" s="202"/>
    </row>
    <row r="180" spans="1:8" s="28" customFormat="1" ht="30" customHeight="1" outlineLevel="1" x14ac:dyDescent="0.2">
      <c r="A180" s="185" t="s">
        <v>742</v>
      </c>
      <c r="B180" s="38">
        <v>42767</v>
      </c>
      <c r="C180" s="7" t="s">
        <v>83</v>
      </c>
      <c r="D180" s="35" t="s">
        <v>475</v>
      </c>
      <c r="E180" s="7" t="s">
        <v>355</v>
      </c>
      <c r="F180" s="33">
        <v>1</v>
      </c>
      <c r="G180" s="34">
        <v>69.709999999999994</v>
      </c>
      <c r="H180" s="198">
        <f t="shared" si="2"/>
        <v>69.709999999999994</v>
      </c>
    </row>
    <row r="181" spans="1:8" s="28" customFormat="1" ht="30" customHeight="1" outlineLevel="1" x14ac:dyDescent="0.2">
      <c r="A181" s="185" t="s">
        <v>744</v>
      </c>
      <c r="B181" s="38">
        <v>42767</v>
      </c>
      <c r="C181" s="7" t="s">
        <v>116</v>
      </c>
      <c r="D181" s="35" t="s">
        <v>682</v>
      </c>
      <c r="E181" s="7" t="s">
        <v>355</v>
      </c>
      <c r="F181" s="33">
        <v>4</v>
      </c>
      <c r="G181" s="34">
        <v>81.16</v>
      </c>
      <c r="H181" s="198">
        <f t="shared" si="2"/>
        <v>324.64</v>
      </c>
    </row>
    <row r="182" spans="1:8" s="28" customFormat="1" ht="30" customHeight="1" outlineLevel="1" x14ac:dyDescent="0.2">
      <c r="A182" s="185" t="s">
        <v>746</v>
      </c>
      <c r="B182" s="38">
        <v>42767</v>
      </c>
      <c r="C182" s="7" t="s">
        <v>119</v>
      </c>
      <c r="D182" s="35" t="s">
        <v>215</v>
      </c>
      <c r="E182" s="7" t="s">
        <v>355</v>
      </c>
      <c r="F182" s="33">
        <v>3</v>
      </c>
      <c r="G182" s="34">
        <v>87.27</v>
      </c>
      <c r="H182" s="198">
        <f t="shared" si="2"/>
        <v>261.81</v>
      </c>
    </row>
    <row r="183" spans="1:8" s="28" customFormat="1" ht="30" customHeight="1" outlineLevel="1" x14ac:dyDescent="0.2">
      <c r="A183" s="185" t="s">
        <v>748</v>
      </c>
      <c r="B183" s="38">
        <v>42767</v>
      </c>
      <c r="C183" s="7" t="s">
        <v>249</v>
      </c>
      <c r="D183" s="35" t="s">
        <v>487</v>
      </c>
      <c r="E183" s="7" t="s">
        <v>355</v>
      </c>
      <c r="F183" s="33">
        <v>2</v>
      </c>
      <c r="G183" s="34">
        <v>127.16</v>
      </c>
      <c r="H183" s="198">
        <f t="shared" si="2"/>
        <v>254.32</v>
      </c>
    </row>
    <row r="184" spans="1:8" s="28" customFormat="1" ht="30" customHeight="1" outlineLevel="1" x14ac:dyDescent="0.2">
      <c r="A184" s="185" t="s">
        <v>749</v>
      </c>
      <c r="B184" s="38">
        <v>42767</v>
      </c>
      <c r="C184" s="7" t="s">
        <v>258</v>
      </c>
      <c r="D184" s="35" t="s">
        <v>685</v>
      </c>
      <c r="E184" s="7" t="s">
        <v>355</v>
      </c>
      <c r="F184" s="33">
        <v>1</v>
      </c>
      <c r="G184" s="34">
        <v>576.87</v>
      </c>
      <c r="H184" s="198">
        <f t="shared" si="2"/>
        <v>576.87</v>
      </c>
    </row>
    <row r="185" spans="1:8" s="28" customFormat="1" ht="30" customHeight="1" outlineLevel="1" x14ac:dyDescent="0.2">
      <c r="A185" s="185" t="s">
        <v>751</v>
      </c>
      <c r="B185" s="38">
        <v>42767</v>
      </c>
      <c r="C185" s="7" t="s">
        <v>242</v>
      </c>
      <c r="D185" s="35" t="s">
        <v>425</v>
      </c>
      <c r="E185" s="7" t="s">
        <v>355</v>
      </c>
      <c r="F185" s="33">
        <v>85</v>
      </c>
      <c r="G185" s="34">
        <v>14.41</v>
      </c>
      <c r="H185" s="198">
        <f t="shared" si="2"/>
        <v>1224.8499999999999</v>
      </c>
    </row>
    <row r="186" spans="1:8" s="28" customFormat="1" ht="30" customHeight="1" outlineLevel="1" x14ac:dyDescent="0.2">
      <c r="A186" s="185" t="s">
        <v>753</v>
      </c>
      <c r="B186" s="38">
        <v>42767</v>
      </c>
      <c r="C186" s="7" t="s">
        <v>247</v>
      </c>
      <c r="D186" s="35" t="s">
        <v>395</v>
      </c>
      <c r="E186" s="7" t="s">
        <v>355</v>
      </c>
      <c r="F186" s="33">
        <v>15</v>
      </c>
      <c r="G186" s="34">
        <v>67.260000000000005</v>
      </c>
      <c r="H186" s="198">
        <f t="shared" si="2"/>
        <v>1008.9000000000001</v>
      </c>
    </row>
    <row r="187" spans="1:8" s="28" customFormat="1" ht="15" customHeight="1" outlineLevel="1" x14ac:dyDescent="0.2">
      <c r="A187" s="185" t="s">
        <v>757</v>
      </c>
      <c r="B187" s="38">
        <v>42767</v>
      </c>
      <c r="C187" s="7" t="s">
        <v>779</v>
      </c>
      <c r="D187" s="35" t="s">
        <v>201</v>
      </c>
      <c r="E187" s="7" t="s">
        <v>355</v>
      </c>
      <c r="F187" s="33">
        <v>4</v>
      </c>
      <c r="G187" s="34">
        <v>162.03</v>
      </c>
      <c r="H187" s="198">
        <f t="shared" si="2"/>
        <v>648.12</v>
      </c>
    </row>
    <row r="188" spans="1:8" s="13" customFormat="1" ht="15" customHeight="1" x14ac:dyDescent="0.2">
      <c r="A188" s="190" t="s">
        <v>248</v>
      </c>
      <c r="B188" s="9"/>
      <c r="C188" s="9"/>
      <c r="D188" s="14" t="s">
        <v>627</v>
      </c>
      <c r="E188" s="14"/>
      <c r="F188" s="29"/>
      <c r="G188" s="32"/>
      <c r="H188" s="202"/>
    </row>
    <row r="189" spans="1:8" s="28" customFormat="1" ht="30" customHeight="1" outlineLevel="1" x14ac:dyDescent="0.2">
      <c r="A189" s="185" t="s">
        <v>640</v>
      </c>
      <c r="B189" s="38">
        <v>42767</v>
      </c>
      <c r="C189" s="7" t="s">
        <v>591</v>
      </c>
      <c r="D189" s="35" t="s">
        <v>38</v>
      </c>
      <c r="E189" s="7" t="s">
        <v>63</v>
      </c>
      <c r="F189" s="33">
        <v>583.70000000000005</v>
      </c>
      <c r="G189" s="34">
        <v>5.39</v>
      </c>
      <c r="H189" s="198">
        <f t="shared" si="2"/>
        <v>3146.143</v>
      </c>
    </row>
    <row r="190" spans="1:8" s="28" customFormat="1" ht="30" customHeight="1" outlineLevel="1" x14ac:dyDescent="0.2">
      <c r="A190" s="185" t="s">
        <v>642</v>
      </c>
      <c r="B190" s="38">
        <v>42767</v>
      </c>
      <c r="C190" s="7" t="s">
        <v>635</v>
      </c>
      <c r="D190" s="35" t="s">
        <v>729</v>
      </c>
      <c r="E190" s="7" t="s">
        <v>63</v>
      </c>
      <c r="F190" s="33">
        <v>101.4</v>
      </c>
      <c r="G190" s="34">
        <v>74.2</v>
      </c>
      <c r="H190" s="198">
        <f t="shared" si="2"/>
        <v>7523.880000000001</v>
      </c>
    </row>
    <row r="191" spans="1:8" s="28" customFormat="1" ht="30" customHeight="1" outlineLevel="1" x14ac:dyDescent="0.2">
      <c r="A191" s="185" t="s">
        <v>644</v>
      </c>
      <c r="B191" s="38">
        <v>42767</v>
      </c>
      <c r="C191" s="7" t="s">
        <v>593</v>
      </c>
      <c r="D191" s="35" t="s">
        <v>608</v>
      </c>
      <c r="E191" s="7" t="s">
        <v>63</v>
      </c>
      <c r="F191" s="33">
        <v>368.5</v>
      </c>
      <c r="G191" s="34">
        <v>8.2200000000000006</v>
      </c>
      <c r="H191" s="198">
        <f t="shared" si="2"/>
        <v>3029.07</v>
      </c>
    </row>
    <row r="192" spans="1:8" s="28" customFormat="1" ht="30" customHeight="1" outlineLevel="1" x14ac:dyDescent="0.2">
      <c r="A192" s="185" t="s">
        <v>646</v>
      </c>
      <c r="B192" s="38">
        <v>42767</v>
      </c>
      <c r="C192" s="7" t="s">
        <v>596</v>
      </c>
      <c r="D192" s="35" t="s">
        <v>304</v>
      </c>
      <c r="E192" s="7" t="s">
        <v>63</v>
      </c>
      <c r="F192" s="33">
        <v>209.2</v>
      </c>
      <c r="G192" s="34">
        <v>13.92</v>
      </c>
      <c r="H192" s="198">
        <f t="shared" si="2"/>
        <v>2912.0639999999999</v>
      </c>
    </row>
    <row r="193" spans="1:8" s="28" customFormat="1" ht="30" customHeight="1" outlineLevel="1" x14ac:dyDescent="0.2">
      <c r="A193" s="185" t="s">
        <v>648</v>
      </c>
      <c r="B193" s="38">
        <v>42767</v>
      </c>
      <c r="C193" s="7" t="s">
        <v>631</v>
      </c>
      <c r="D193" s="35" t="s">
        <v>53</v>
      </c>
      <c r="E193" s="7" t="s">
        <v>63</v>
      </c>
      <c r="F193" s="33">
        <v>25.4</v>
      </c>
      <c r="G193" s="34">
        <v>46.62</v>
      </c>
      <c r="H193" s="198">
        <f t="shared" si="2"/>
        <v>1184.1479999999999</v>
      </c>
    </row>
    <row r="194" spans="1:8" s="28" customFormat="1" ht="30" customHeight="1" outlineLevel="1" x14ac:dyDescent="0.2">
      <c r="A194" s="185" t="s">
        <v>650</v>
      </c>
      <c r="B194" s="38">
        <v>42767</v>
      </c>
      <c r="C194" s="7" t="s">
        <v>476</v>
      </c>
      <c r="D194" s="35" t="s">
        <v>605</v>
      </c>
      <c r="E194" s="7" t="s">
        <v>63</v>
      </c>
      <c r="F194" s="33">
        <v>5.3</v>
      </c>
      <c r="G194" s="34">
        <v>13.05</v>
      </c>
      <c r="H194" s="198">
        <f t="shared" si="2"/>
        <v>69.165000000000006</v>
      </c>
    </row>
    <row r="195" spans="1:8" s="28" customFormat="1" ht="30" customHeight="1" outlineLevel="1" x14ac:dyDescent="0.2">
      <c r="A195" s="185" t="s">
        <v>653</v>
      </c>
      <c r="B195" s="38">
        <v>42767</v>
      </c>
      <c r="C195" s="7" t="s">
        <v>451</v>
      </c>
      <c r="D195" s="35" t="s">
        <v>738</v>
      </c>
      <c r="E195" s="7" t="s">
        <v>63</v>
      </c>
      <c r="F195" s="33">
        <v>8600</v>
      </c>
      <c r="G195" s="34">
        <v>2.94</v>
      </c>
      <c r="H195" s="198">
        <f t="shared" si="2"/>
        <v>25284</v>
      </c>
    </row>
    <row r="196" spans="1:8" s="28" customFormat="1" ht="30" customHeight="1" outlineLevel="1" x14ac:dyDescent="0.2">
      <c r="A196" s="185" t="s">
        <v>655</v>
      </c>
      <c r="B196" s="38">
        <v>42767</v>
      </c>
      <c r="C196" s="7" t="s">
        <v>596</v>
      </c>
      <c r="D196" s="35" t="s">
        <v>304</v>
      </c>
      <c r="E196" s="7" t="s">
        <v>63</v>
      </c>
      <c r="F196" s="33">
        <v>47.2</v>
      </c>
      <c r="G196" s="34">
        <v>13.92</v>
      </c>
      <c r="H196" s="198">
        <f t="shared" si="2"/>
        <v>657.024</v>
      </c>
    </row>
    <row r="197" spans="1:8" s="28" customFormat="1" ht="30" customHeight="1" outlineLevel="1" x14ac:dyDescent="0.2">
      <c r="A197" s="185" t="s">
        <v>657</v>
      </c>
      <c r="B197" s="38">
        <v>42767</v>
      </c>
      <c r="C197" s="7" t="s">
        <v>453</v>
      </c>
      <c r="D197" s="35" t="s">
        <v>696</v>
      </c>
      <c r="E197" s="7" t="s">
        <v>63</v>
      </c>
      <c r="F197" s="33">
        <v>1266</v>
      </c>
      <c r="G197" s="34">
        <v>4.0999999999999996</v>
      </c>
      <c r="H197" s="198">
        <f t="shared" si="2"/>
        <v>5190.5999999999995</v>
      </c>
    </row>
    <row r="198" spans="1:8" s="28" customFormat="1" ht="30" customHeight="1" outlineLevel="1" x14ac:dyDescent="0.2">
      <c r="A198" s="185" t="s">
        <v>747</v>
      </c>
      <c r="B198" s="38">
        <v>42767</v>
      </c>
      <c r="C198" s="7" t="s">
        <v>471</v>
      </c>
      <c r="D198" s="35" t="s">
        <v>435</v>
      </c>
      <c r="E198" s="7" t="s">
        <v>63</v>
      </c>
      <c r="F198" s="33">
        <v>837.2</v>
      </c>
      <c r="G198" s="34">
        <v>5.5</v>
      </c>
      <c r="H198" s="198">
        <f t="shared" si="2"/>
        <v>4604.6000000000004</v>
      </c>
    </row>
    <row r="199" spans="1:8" s="13" customFormat="1" ht="15" customHeight="1" x14ac:dyDescent="0.2">
      <c r="A199" s="190" t="s">
        <v>250</v>
      </c>
      <c r="B199" s="9"/>
      <c r="C199" s="9"/>
      <c r="D199" s="14" t="s">
        <v>720</v>
      </c>
      <c r="E199" s="14"/>
      <c r="F199" s="29"/>
      <c r="G199" s="32"/>
      <c r="H199" s="202"/>
    </row>
    <row r="200" spans="1:8" s="28" customFormat="1" ht="30" customHeight="1" outlineLevel="1" x14ac:dyDescent="0.2">
      <c r="A200" s="185" t="s">
        <v>529</v>
      </c>
      <c r="B200" s="38">
        <v>42767</v>
      </c>
      <c r="C200" s="7" t="s">
        <v>525</v>
      </c>
      <c r="D200" s="35" t="s">
        <v>727</v>
      </c>
      <c r="E200" s="7" t="s">
        <v>355</v>
      </c>
      <c r="F200" s="33">
        <v>30</v>
      </c>
      <c r="G200" s="34">
        <v>21.54</v>
      </c>
      <c r="H200" s="198">
        <f t="shared" si="2"/>
        <v>646.19999999999993</v>
      </c>
    </row>
    <row r="201" spans="1:8" s="28" customFormat="1" ht="30" customHeight="1" outlineLevel="1" x14ac:dyDescent="0.2">
      <c r="A201" s="185" t="s">
        <v>532</v>
      </c>
      <c r="B201" s="38">
        <v>42767</v>
      </c>
      <c r="C201" s="7" t="s">
        <v>558</v>
      </c>
      <c r="D201" s="35" t="s">
        <v>586</v>
      </c>
      <c r="E201" s="7" t="s">
        <v>355</v>
      </c>
      <c r="F201" s="33">
        <v>36</v>
      </c>
      <c r="G201" s="34">
        <v>35.770000000000003</v>
      </c>
      <c r="H201" s="198">
        <f t="shared" si="2"/>
        <v>1287.72</v>
      </c>
    </row>
    <row r="202" spans="1:8" s="28" customFormat="1" ht="30" customHeight="1" outlineLevel="1" x14ac:dyDescent="0.2">
      <c r="A202" s="185" t="s">
        <v>533</v>
      </c>
      <c r="B202" s="38">
        <v>42767</v>
      </c>
      <c r="C202" s="7" t="s">
        <v>567</v>
      </c>
      <c r="D202" s="35" t="s">
        <v>276</v>
      </c>
      <c r="E202" s="7" t="s">
        <v>355</v>
      </c>
      <c r="F202" s="33">
        <v>4</v>
      </c>
      <c r="G202" s="34">
        <v>50</v>
      </c>
      <c r="H202" s="198">
        <f t="shared" si="2"/>
        <v>200</v>
      </c>
    </row>
    <row r="203" spans="1:8" s="28" customFormat="1" ht="30" customHeight="1" outlineLevel="1" x14ac:dyDescent="0.2">
      <c r="A203" s="185" t="s">
        <v>535</v>
      </c>
      <c r="B203" s="38">
        <v>42767</v>
      </c>
      <c r="C203" s="7" t="s">
        <v>524</v>
      </c>
      <c r="D203" s="35" t="s">
        <v>759</v>
      </c>
      <c r="E203" s="7" t="s">
        <v>355</v>
      </c>
      <c r="F203" s="33">
        <v>1</v>
      </c>
      <c r="G203" s="34">
        <v>17.329999999999998</v>
      </c>
      <c r="H203" s="198">
        <f>F203*G203</f>
        <v>17.329999999999998</v>
      </c>
    </row>
    <row r="204" spans="1:8" s="28" customFormat="1" ht="45" customHeight="1" outlineLevel="1" x14ac:dyDescent="0.2">
      <c r="A204" s="185" t="s">
        <v>536</v>
      </c>
      <c r="B204" s="38">
        <v>42767</v>
      </c>
      <c r="C204" s="7" t="s">
        <v>589</v>
      </c>
      <c r="D204" s="35" t="s">
        <v>99</v>
      </c>
      <c r="E204" s="7" t="s">
        <v>355</v>
      </c>
      <c r="F204" s="33">
        <v>5</v>
      </c>
      <c r="G204" s="34">
        <v>30.86</v>
      </c>
      <c r="H204" s="198">
        <f t="shared" si="2"/>
        <v>154.30000000000001</v>
      </c>
    </row>
    <row r="205" spans="1:8" s="28" customFormat="1" ht="30" customHeight="1" outlineLevel="1" x14ac:dyDescent="0.2">
      <c r="A205" s="185" t="s">
        <v>540</v>
      </c>
      <c r="B205" s="38">
        <v>42767</v>
      </c>
      <c r="C205" s="7" t="s">
        <v>555</v>
      </c>
      <c r="D205" s="35" t="s">
        <v>776</v>
      </c>
      <c r="E205" s="7" t="s">
        <v>355</v>
      </c>
      <c r="F205" s="33">
        <v>284</v>
      </c>
      <c r="G205" s="34">
        <v>18.260000000000002</v>
      </c>
      <c r="H205" s="198">
        <f t="shared" si="2"/>
        <v>5185.84</v>
      </c>
    </row>
    <row r="206" spans="1:8" s="28" customFormat="1" ht="30" customHeight="1" outlineLevel="1" x14ac:dyDescent="0.2">
      <c r="A206" s="185" t="s">
        <v>542</v>
      </c>
      <c r="B206" s="38">
        <v>42767</v>
      </c>
      <c r="C206" s="7" t="s">
        <v>564</v>
      </c>
      <c r="D206" s="35" t="s">
        <v>192</v>
      </c>
      <c r="E206" s="7" t="s">
        <v>355</v>
      </c>
      <c r="F206" s="33">
        <v>19</v>
      </c>
      <c r="G206" s="34">
        <v>29.21</v>
      </c>
      <c r="H206" s="198">
        <f t="shared" si="2"/>
        <v>554.99</v>
      </c>
    </row>
    <row r="207" spans="1:8" s="28" customFormat="1" ht="30" customHeight="1" outlineLevel="1" x14ac:dyDescent="0.2">
      <c r="A207" s="185" t="s">
        <v>545</v>
      </c>
      <c r="B207" s="38">
        <v>42767</v>
      </c>
      <c r="C207" s="7" t="s">
        <v>619</v>
      </c>
      <c r="D207" s="35" t="s">
        <v>489</v>
      </c>
      <c r="E207" s="7" t="s">
        <v>355</v>
      </c>
      <c r="F207" s="33">
        <v>28</v>
      </c>
      <c r="G207" s="34">
        <v>28.84</v>
      </c>
      <c r="H207" s="198">
        <f t="shared" si="2"/>
        <v>807.52</v>
      </c>
    </row>
    <row r="208" spans="1:8" s="28" customFormat="1" ht="30" customHeight="1" outlineLevel="1" x14ac:dyDescent="0.2">
      <c r="A208" s="185" t="s">
        <v>547</v>
      </c>
      <c r="B208" s="38">
        <v>42767</v>
      </c>
      <c r="C208" s="7" t="s">
        <v>172</v>
      </c>
      <c r="D208" s="35" t="s">
        <v>40</v>
      </c>
      <c r="E208" s="7" t="s">
        <v>355</v>
      </c>
      <c r="F208" s="33">
        <v>27</v>
      </c>
      <c r="G208" s="34">
        <v>61.08</v>
      </c>
      <c r="H208" s="198">
        <f t="shared" si="2"/>
        <v>1649.1599999999999</v>
      </c>
    </row>
    <row r="209" spans="1:8" s="28" customFormat="1" ht="45" customHeight="1" outlineLevel="1" x14ac:dyDescent="0.2">
      <c r="A209" s="185" t="s">
        <v>761</v>
      </c>
      <c r="B209" s="38">
        <v>42767</v>
      </c>
      <c r="C209" s="7" t="s">
        <v>392</v>
      </c>
      <c r="D209" s="35" t="s">
        <v>140</v>
      </c>
      <c r="E209" s="7" t="s">
        <v>355</v>
      </c>
      <c r="F209" s="33">
        <v>131</v>
      </c>
      <c r="G209" s="34">
        <v>92.91</v>
      </c>
      <c r="H209" s="198">
        <f t="shared" si="2"/>
        <v>12171.21</v>
      </c>
    </row>
    <row r="210" spans="1:8" s="13" customFormat="1" ht="15" customHeight="1" x14ac:dyDescent="0.2">
      <c r="A210" s="190" t="s">
        <v>516</v>
      </c>
      <c r="B210" s="9"/>
      <c r="C210" s="9"/>
      <c r="D210" s="14" t="s">
        <v>699</v>
      </c>
      <c r="E210" s="14"/>
      <c r="F210" s="29"/>
      <c r="G210" s="32"/>
      <c r="H210" s="202"/>
    </row>
    <row r="211" spans="1:8" s="28" customFormat="1" ht="15" customHeight="1" outlineLevel="1" x14ac:dyDescent="0.2">
      <c r="A211" s="185" t="s">
        <v>146</v>
      </c>
      <c r="B211" s="38">
        <v>42767</v>
      </c>
      <c r="C211" s="7" t="s">
        <v>572</v>
      </c>
      <c r="D211" s="35" t="s">
        <v>737</v>
      </c>
      <c r="E211" s="7" t="s">
        <v>63</v>
      </c>
      <c r="F211" s="33">
        <v>2000</v>
      </c>
      <c r="G211" s="34">
        <v>3.73</v>
      </c>
      <c r="H211" s="198">
        <f t="shared" si="2"/>
        <v>7460</v>
      </c>
    </row>
    <row r="212" spans="1:8" s="28" customFormat="1" ht="15" customHeight="1" outlineLevel="1" x14ac:dyDescent="0.2">
      <c r="A212" s="185" t="s">
        <v>147</v>
      </c>
      <c r="B212" s="38">
        <v>42767</v>
      </c>
      <c r="C212" s="7" t="s">
        <v>382</v>
      </c>
      <c r="D212" s="35" t="s">
        <v>122</v>
      </c>
      <c r="E212" s="7" t="s">
        <v>355</v>
      </c>
      <c r="F212" s="33">
        <v>50</v>
      </c>
      <c r="G212" s="34">
        <v>3.31</v>
      </c>
      <c r="H212" s="198">
        <f t="shared" ref="H212:H275" si="3">F212*G212</f>
        <v>165.5</v>
      </c>
    </row>
    <row r="213" spans="1:8" s="28" customFormat="1" ht="15" customHeight="1" outlineLevel="1" x14ac:dyDescent="0.2">
      <c r="A213" s="185" t="s">
        <v>152</v>
      </c>
      <c r="B213" s="38">
        <v>42767</v>
      </c>
      <c r="C213" s="7" t="s">
        <v>305</v>
      </c>
      <c r="D213" s="35" t="s">
        <v>739</v>
      </c>
      <c r="E213" s="7" t="s">
        <v>355</v>
      </c>
      <c r="F213" s="33">
        <v>50</v>
      </c>
      <c r="G213" s="34">
        <v>2.77</v>
      </c>
      <c r="H213" s="198">
        <f t="shared" si="3"/>
        <v>138.5</v>
      </c>
    </row>
    <row r="214" spans="1:8" s="28" customFormat="1" ht="15" customHeight="1" outlineLevel="1" x14ac:dyDescent="0.2">
      <c r="A214" s="185" t="s">
        <v>153</v>
      </c>
      <c r="B214" s="38">
        <v>42767</v>
      </c>
      <c r="C214" s="7" t="s">
        <v>767</v>
      </c>
      <c r="D214" s="35" t="s">
        <v>163</v>
      </c>
      <c r="E214" s="7" t="s">
        <v>355</v>
      </c>
      <c r="F214" s="33">
        <v>50</v>
      </c>
      <c r="G214" s="34">
        <v>29.75</v>
      </c>
      <c r="H214" s="198">
        <f t="shared" si="3"/>
        <v>1487.5</v>
      </c>
    </row>
    <row r="215" spans="1:8" s="28" customFormat="1" ht="30" customHeight="1" outlineLevel="1" x14ac:dyDescent="0.2">
      <c r="A215" s="185" t="s">
        <v>154</v>
      </c>
      <c r="B215" s="38">
        <v>42767</v>
      </c>
      <c r="C215" s="7" t="s">
        <v>577</v>
      </c>
      <c r="D215" s="35" t="s">
        <v>157</v>
      </c>
      <c r="E215" s="7" t="s">
        <v>63</v>
      </c>
      <c r="F215" s="33">
        <v>10</v>
      </c>
      <c r="G215" s="34">
        <v>19.78</v>
      </c>
      <c r="H215" s="198">
        <f t="shared" si="3"/>
        <v>197.8</v>
      </c>
    </row>
    <row r="216" spans="1:8" s="28" customFormat="1" ht="45" customHeight="1" outlineLevel="1" x14ac:dyDescent="0.2">
      <c r="A216" s="185" t="s">
        <v>155</v>
      </c>
      <c r="B216" s="38">
        <v>42767</v>
      </c>
      <c r="C216" s="7" t="s">
        <v>636</v>
      </c>
      <c r="D216" s="35" t="s">
        <v>364</v>
      </c>
      <c r="E216" s="7" t="s">
        <v>63</v>
      </c>
      <c r="F216" s="33">
        <v>250</v>
      </c>
      <c r="G216" s="34">
        <v>6.36</v>
      </c>
      <c r="H216" s="198">
        <f t="shared" si="3"/>
        <v>1590</v>
      </c>
    </row>
    <row r="217" spans="1:8" s="28" customFormat="1" ht="30" customHeight="1" outlineLevel="1" x14ac:dyDescent="0.2">
      <c r="A217" s="185" t="s">
        <v>156</v>
      </c>
      <c r="B217" s="38">
        <v>42767</v>
      </c>
      <c r="C217" s="7" t="s">
        <v>479</v>
      </c>
      <c r="D217" s="35" t="s">
        <v>634</v>
      </c>
      <c r="E217" s="7" t="s">
        <v>85</v>
      </c>
      <c r="F217" s="33">
        <v>100</v>
      </c>
      <c r="G217" s="34">
        <f>COMPOSIÇÃO!G77</f>
        <v>78.89</v>
      </c>
      <c r="H217" s="198">
        <f t="shared" si="3"/>
        <v>7889</v>
      </c>
    </row>
    <row r="218" spans="1:8" s="28" customFormat="1" ht="15" customHeight="1" outlineLevel="1" x14ac:dyDescent="0.2">
      <c r="A218" s="185" t="s">
        <v>158</v>
      </c>
      <c r="B218" s="38">
        <v>42767</v>
      </c>
      <c r="C218" s="7" t="s">
        <v>217</v>
      </c>
      <c r="D218" s="35" t="s">
        <v>526</v>
      </c>
      <c r="E218" s="7" t="s">
        <v>355</v>
      </c>
      <c r="F218" s="33">
        <v>1</v>
      </c>
      <c r="G218" s="34">
        <v>350.69</v>
      </c>
      <c r="H218" s="198">
        <f t="shared" si="3"/>
        <v>350.69</v>
      </c>
    </row>
    <row r="219" spans="1:8" s="13" customFormat="1" ht="15" customHeight="1" x14ac:dyDescent="0.2">
      <c r="A219" s="190" t="s">
        <v>517</v>
      </c>
      <c r="B219" s="9"/>
      <c r="C219" s="9"/>
      <c r="D219" s="14" t="s">
        <v>360</v>
      </c>
      <c r="E219" s="14"/>
      <c r="F219" s="29"/>
      <c r="G219" s="32"/>
      <c r="H219" s="202"/>
    </row>
    <row r="220" spans="1:8" s="28" customFormat="1" ht="15" customHeight="1" outlineLevel="1" x14ac:dyDescent="0.2">
      <c r="A220" s="185" t="s">
        <v>20</v>
      </c>
      <c r="B220" s="38">
        <v>42767</v>
      </c>
      <c r="C220" s="7" t="s">
        <v>5</v>
      </c>
      <c r="D220" s="35" t="s">
        <v>714</v>
      </c>
      <c r="E220" s="7" t="s">
        <v>63</v>
      </c>
      <c r="F220" s="33">
        <v>200</v>
      </c>
      <c r="G220" s="34">
        <v>21.57</v>
      </c>
      <c r="H220" s="198">
        <f t="shared" si="3"/>
        <v>4314</v>
      </c>
    </row>
    <row r="221" spans="1:8" s="28" customFormat="1" ht="15" customHeight="1" outlineLevel="1" x14ac:dyDescent="0.2">
      <c r="A221" s="185" t="s">
        <v>22</v>
      </c>
      <c r="B221" s="38">
        <v>42767</v>
      </c>
      <c r="C221" s="7" t="s">
        <v>6</v>
      </c>
      <c r="D221" s="35" t="s">
        <v>546</v>
      </c>
      <c r="E221" s="7" t="s">
        <v>63</v>
      </c>
      <c r="F221" s="33">
        <v>370</v>
      </c>
      <c r="G221" s="34">
        <v>30.65</v>
      </c>
      <c r="H221" s="198">
        <f t="shared" si="3"/>
        <v>11340.5</v>
      </c>
    </row>
    <row r="222" spans="1:8" s="28" customFormat="1" ht="45" customHeight="1" outlineLevel="1" x14ac:dyDescent="0.2">
      <c r="A222" s="185" t="s">
        <v>25</v>
      </c>
      <c r="B222" s="38">
        <v>42767</v>
      </c>
      <c r="C222" s="7" t="s">
        <v>684</v>
      </c>
      <c r="D222" s="35" t="s">
        <v>136</v>
      </c>
      <c r="E222" s="7" t="s">
        <v>63</v>
      </c>
      <c r="F222" s="33">
        <v>100</v>
      </c>
      <c r="G222" s="34">
        <v>8.44</v>
      </c>
      <c r="H222" s="198">
        <f t="shared" si="3"/>
        <v>844</v>
      </c>
    </row>
    <row r="223" spans="1:8" s="28" customFormat="1" ht="15" customHeight="1" outlineLevel="1" x14ac:dyDescent="0.2">
      <c r="A223" s="185" t="s">
        <v>27</v>
      </c>
      <c r="B223" s="38">
        <v>42767</v>
      </c>
      <c r="C223" s="7" t="s">
        <v>69</v>
      </c>
      <c r="D223" s="35" t="s">
        <v>730</v>
      </c>
      <c r="E223" s="7" t="s">
        <v>355</v>
      </c>
      <c r="F223" s="33">
        <v>70</v>
      </c>
      <c r="G223" s="34">
        <v>43.85</v>
      </c>
      <c r="H223" s="198">
        <f t="shared" si="3"/>
        <v>3069.5</v>
      </c>
    </row>
    <row r="224" spans="1:8" s="28" customFormat="1" ht="30" customHeight="1" outlineLevel="1" x14ac:dyDescent="0.2">
      <c r="A224" s="185" t="s">
        <v>28</v>
      </c>
      <c r="B224" s="38">
        <v>42767</v>
      </c>
      <c r="C224" s="7" t="s">
        <v>493</v>
      </c>
      <c r="D224" s="35" t="s">
        <v>565</v>
      </c>
      <c r="E224" s="7" t="s">
        <v>355</v>
      </c>
      <c r="F224" s="33">
        <v>20</v>
      </c>
      <c r="G224" s="34">
        <v>9.9600000000000009</v>
      </c>
      <c r="H224" s="198">
        <f t="shared" si="3"/>
        <v>199.20000000000002</v>
      </c>
    </row>
    <row r="225" spans="1:8" s="28" customFormat="1" ht="15" customHeight="1" outlineLevel="1" x14ac:dyDescent="0.2">
      <c r="A225" s="185" t="s">
        <v>29</v>
      </c>
      <c r="B225" s="38">
        <v>42767</v>
      </c>
      <c r="C225" s="7" t="s">
        <v>11</v>
      </c>
      <c r="D225" s="35" t="s">
        <v>731</v>
      </c>
      <c r="E225" s="7" t="s">
        <v>355</v>
      </c>
      <c r="F225" s="33">
        <v>5</v>
      </c>
      <c r="G225" s="34">
        <v>147.24</v>
      </c>
      <c r="H225" s="198">
        <f t="shared" si="3"/>
        <v>736.2</v>
      </c>
    </row>
    <row r="226" spans="1:8" s="28" customFormat="1" ht="15" customHeight="1" outlineLevel="1" x14ac:dyDescent="0.2">
      <c r="A226" s="185" t="s">
        <v>31</v>
      </c>
      <c r="B226" s="38">
        <v>42767</v>
      </c>
      <c r="C226" s="7" t="s">
        <v>613</v>
      </c>
      <c r="D226" s="35" t="s">
        <v>658</v>
      </c>
      <c r="E226" s="7" t="s">
        <v>355</v>
      </c>
      <c r="F226" s="33">
        <v>35</v>
      </c>
      <c r="G226" s="34">
        <v>26.83</v>
      </c>
      <c r="H226" s="198">
        <f t="shared" si="3"/>
        <v>939.05</v>
      </c>
    </row>
    <row r="227" spans="1:8" s="13" customFormat="1" ht="15" customHeight="1" x14ac:dyDescent="0.2">
      <c r="A227" s="190" t="s">
        <v>782</v>
      </c>
      <c r="B227" s="9"/>
      <c r="C227" s="9"/>
      <c r="D227" s="14" t="s">
        <v>406</v>
      </c>
      <c r="E227" s="14"/>
      <c r="F227" s="29"/>
      <c r="G227" s="32"/>
      <c r="H227" s="202"/>
    </row>
    <row r="228" spans="1:8" s="28" customFormat="1" ht="30" customHeight="1" outlineLevel="1" x14ac:dyDescent="0.2">
      <c r="A228" s="185" t="s">
        <v>455</v>
      </c>
      <c r="B228" s="38">
        <v>42767</v>
      </c>
      <c r="C228" s="7" t="s">
        <v>257</v>
      </c>
      <c r="D228" s="35" t="s">
        <v>499</v>
      </c>
      <c r="E228" s="7" t="s">
        <v>355</v>
      </c>
      <c r="F228" s="33">
        <v>4</v>
      </c>
      <c r="G228" s="34">
        <v>156.21</v>
      </c>
      <c r="H228" s="198">
        <f t="shared" si="3"/>
        <v>624.84</v>
      </c>
    </row>
    <row r="229" spans="1:8" s="28" customFormat="1" ht="15" customHeight="1" outlineLevel="1" x14ac:dyDescent="0.2">
      <c r="A229" s="185" t="s">
        <v>456</v>
      </c>
      <c r="B229" s="38">
        <v>42767</v>
      </c>
      <c r="C229" s="7" t="s">
        <v>583</v>
      </c>
      <c r="D229" s="35" t="s">
        <v>183</v>
      </c>
      <c r="E229" s="7" t="s">
        <v>355</v>
      </c>
      <c r="F229" s="33">
        <v>8</v>
      </c>
      <c r="G229" s="34">
        <v>176.34</v>
      </c>
      <c r="H229" s="198">
        <f t="shared" si="3"/>
        <v>1410.72</v>
      </c>
    </row>
    <row r="230" spans="1:8" s="28" customFormat="1" ht="45" customHeight="1" outlineLevel="1" x14ac:dyDescent="0.2">
      <c r="A230" s="185" t="s">
        <v>459</v>
      </c>
      <c r="B230" s="38">
        <v>42767</v>
      </c>
      <c r="C230" s="7" t="s">
        <v>81</v>
      </c>
      <c r="D230" s="35" t="s">
        <v>480</v>
      </c>
      <c r="E230" s="7" t="s">
        <v>355</v>
      </c>
      <c r="F230" s="33">
        <v>4</v>
      </c>
      <c r="G230" s="34">
        <v>892.18</v>
      </c>
      <c r="H230" s="198">
        <f t="shared" si="3"/>
        <v>3568.72</v>
      </c>
    </row>
    <row r="231" spans="1:8" s="28" customFormat="1" ht="30" customHeight="1" outlineLevel="1" x14ac:dyDescent="0.2">
      <c r="A231" s="185" t="s">
        <v>460</v>
      </c>
      <c r="B231" s="38">
        <v>42767</v>
      </c>
      <c r="C231" s="7" t="s">
        <v>581</v>
      </c>
      <c r="D231" s="35" t="s">
        <v>377</v>
      </c>
      <c r="E231" s="7" t="s">
        <v>355</v>
      </c>
      <c r="F231" s="33">
        <v>4</v>
      </c>
      <c r="G231" s="34">
        <v>1728.68</v>
      </c>
      <c r="H231" s="198">
        <f t="shared" si="3"/>
        <v>6914.72</v>
      </c>
    </row>
    <row r="232" spans="1:8" s="28" customFormat="1" ht="45" customHeight="1" outlineLevel="1" x14ac:dyDescent="0.2">
      <c r="A232" s="185" t="s">
        <v>461</v>
      </c>
      <c r="B232" s="38">
        <v>42767</v>
      </c>
      <c r="C232" s="7" t="s">
        <v>367</v>
      </c>
      <c r="D232" s="35" t="s">
        <v>10</v>
      </c>
      <c r="E232" s="7" t="s">
        <v>63</v>
      </c>
      <c r="F232" s="33">
        <v>112.29</v>
      </c>
      <c r="G232" s="34">
        <v>51.79</v>
      </c>
      <c r="H232" s="198">
        <f t="shared" si="3"/>
        <v>5815.4991</v>
      </c>
    </row>
    <row r="233" spans="1:8" s="28" customFormat="1" ht="45" customHeight="1" outlineLevel="1" x14ac:dyDescent="0.2">
      <c r="A233" s="185" t="s">
        <v>462</v>
      </c>
      <c r="B233" s="38">
        <v>42767</v>
      </c>
      <c r="C233" s="7" t="s">
        <v>369</v>
      </c>
      <c r="D233" s="35" t="s">
        <v>13</v>
      </c>
      <c r="E233" s="7" t="s">
        <v>63</v>
      </c>
      <c r="F233" s="33">
        <v>1.34</v>
      </c>
      <c r="G233" s="34">
        <v>67.709999999999994</v>
      </c>
      <c r="H233" s="198">
        <f t="shared" si="3"/>
        <v>90.731399999999994</v>
      </c>
    </row>
    <row r="234" spans="1:8" s="28" customFormat="1" ht="15" customHeight="1" outlineLevel="1" x14ac:dyDescent="0.2">
      <c r="A234" s="185" t="s">
        <v>463</v>
      </c>
      <c r="B234" s="38">
        <v>42767</v>
      </c>
      <c r="C234" s="7" t="s">
        <v>599</v>
      </c>
      <c r="D234" s="35" t="s">
        <v>677</v>
      </c>
      <c r="E234" s="7" t="s">
        <v>355</v>
      </c>
      <c r="F234" s="33">
        <v>1</v>
      </c>
      <c r="G234" s="34">
        <v>6557.17</v>
      </c>
      <c r="H234" s="198">
        <f t="shared" si="3"/>
        <v>6557.17</v>
      </c>
    </row>
    <row r="235" spans="1:8" s="28" customFormat="1" ht="30" customHeight="1" outlineLevel="1" x14ac:dyDescent="0.2">
      <c r="A235" s="185" t="s">
        <v>464</v>
      </c>
      <c r="B235" s="38">
        <v>42767</v>
      </c>
      <c r="C235" s="7" t="s">
        <v>1094</v>
      </c>
      <c r="D235" s="35" t="s">
        <v>576</v>
      </c>
      <c r="E235" s="7" t="s">
        <v>307</v>
      </c>
      <c r="F235" s="33">
        <v>4</v>
      </c>
      <c r="G235" s="34">
        <v>95.78</v>
      </c>
      <c r="H235" s="198">
        <f t="shared" si="3"/>
        <v>383.12</v>
      </c>
    </row>
    <row r="236" spans="1:8" s="28" customFormat="1" ht="30" customHeight="1" outlineLevel="1" x14ac:dyDescent="0.2">
      <c r="A236" s="185" t="s">
        <v>465</v>
      </c>
      <c r="B236" s="38">
        <v>42767</v>
      </c>
      <c r="C236" s="7" t="s">
        <v>434</v>
      </c>
      <c r="D236" s="35" t="s">
        <v>272</v>
      </c>
      <c r="E236" s="7" t="s">
        <v>307</v>
      </c>
      <c r="F236" s="33">
        <v>4</v>
      </c>
      <c r="G236" s="34">
        <v>116.08</v>
      </c>
      <c r="H236" s="198">
        <f t="shared" si="3"/>
        <v>464.32</v>
      </c>
    </row>
    <row r="237" spans="1:8" s="28" customFormat="1" ht="30" customHeight="1" outlineLevel="1" x14ac:dyDescent="0.2">
      <c r="A237" s="185" t="s">
        <v>110</v>
      </c>
      <c r="B237" s="38">
        <v>42767</v>
      </c>
      <c r="C237" s="7" t="s">
        <v>436</v>
      </c>
      <c r="D237" s="35" t="s">
        <v>594</v>
      </c>
      <c r="E237" s="7" t="s">
        <v>307</v>
      </c>
      <c r="F237" s="33">
        <v>1</v>
      </c>
      <c r="G237" s="34">
        <v>1201.6400000000001</v>
      </c>
      <c r="H237" s="198">
        <f t="shared" si="3"/>
        <v>1201.6400000000001</v>
      </c>
    </row>
    <row r="238" spans="1:8" s="13" customFormat="1" ht="15" customHeight="1" x14ac:dyDescent="0.2">
      <c r="A238" s="190" t="s">
        <v>783</v>
      </c>
      <c r="B238" s="9"/>
      <c r="C238" s="9"/>
      <c r="D238" s="14" t="s">
        <v>128</v>
      </c>
      <c r="E238" s="14"/>
      <c r="F238" s="29"/>
      <c r="G238" s="32"/>
      <c r="H238" s="202"/>
    </row>
    <row r="239" spans="1:8" s="28" customFormat="1" ht="30" customHeight="1" outlineLevel="1" x14ac:dyDescent="0.2">
      <c r="A239" s="185" t="s">
        <v>353</v>
      </c>
      <c r="B239" s="38">
        <v>42767</v>
      </c>
      <c r="C239" s="7" t="s">
        <v>498</v>
      </c>
      <c r="D239" s="35" t="s">
        <v>426</v>
      </c>
      <c r="E239" s="7" t="s">
        <v>355</v>
      </c>
      <c r="F239" s="33">
        <v>1</v>
      </c>
      <c r="G239" s="34">
        <f>COMPOSIÇÃO!G122</f>
        <v>1595.4595139999999</v>
      </c>
      <c r="H239" s="198">
        <f t="shared" si="3"/>
        <v>1595.4595139999999</v>
      </c>
    </row>
    <row r="240" spans="1:8" s="13" customFormat="1" ht="15" customHeight="1" x14ac:dyDescent="0.2">
      <c r="A240" s="190" t="s">
        <v>784</v>
      </c>
      <c r="B240" s="9"/>
      <c r="C240" s="9"/>
      <c r="D240" s="14" t="s">
        <v>687</v>
      </c>
      <c r="E240" s="14"/>
      <c r="F240" s="29"/>
      <c r="G240" s="32"/>
      <c r="H240" s="202"/>
    </row>
    <row r="241" spans="1:8" s="13" customFormat="1" ht="15" customHeight="1" x14ac:dyDescent="0.2">
      <c r="A241" s="190" t="s">
        <v>265</v>
      </c>
      <c r="B241" s="9"/>
      <c r="C241" s="9"/>
      <c r="D241" s="14" t="s">
        <v>452</v>
      </c>
      <c r="E241" s="14"/>
      <c r="F241" s="29"/>
      <c r="G241" s="32"/>
      <c r="H241" s="202"/>
    </row>
    <row r="242" spans="1:8" s="28" customFormat="1" ht="30" customHeight="1" outlineLevel="1" x14ac:dyDescent="0.2">
      <c r="A242" s="185" t="s">
        <v>218</v>
      </c>
      <c r="B242" s="38">
        <v>42767</v>
      </c>
      <c r="C242" s="7" t="s">
        <v>23</v>
      </c>
      <c r="D242" s="35" t="s">
        <v>775</v>
      </c>
      <c r="E242" s="7" t="s">
        <v>197</v>
      </c>
      <c r="F242" s="33">
        <v>5</v>
      </c>
      <c r="G242" s="34">
        <v>181.23</v>
      </c>
      <c r="H242" s="198">
        <f t="shared" si="3"/>
        <v>906.15</v>
      </c>
    </row>
    <row r="243" spans="1:8" s="28" customFormat="1" ht="15" customHeight="1" outlineLevel="1" x14ac:dyDescent="0.2">
      <c r="A243" s="185" t="s">
        <v>219</v>
      </c>
      <c r="B243" s="38">
        <v>42767</v>
      </c>
      <c r="C243" s="7" t="s">
        <v>187</v>
      </c>
      <c r="D243" s="35" t="s">
        <v>324</v>
      </c>
      <c r="E243" s="7" t="s">
        <v>197</v>
      </c>
      <c r="F243" s="33">
        <v>30</v>
      </c>
      <c r="G243" s="34">
        <v>9.3699999999999992</v>
      </c>
      <c r="H243" s="198">
        <f t="shared" si="3"/>
        <v>281.09999999999997</v>
      </c>
    </row>
    <row r="244" spans="1:8" s="28" customFormat="1" ht="30" customHeight="1" outlineLevel="1" x14ac:dyDescent="0.2">
      <c r="A244" s="185" t="s">
        <v>220</v>
      </c>
      <c r="B244" s="38">
        <v>42767</v>
      </c>
      <c r="C244" s="7" t="s">
        <v>341</v>
      </c>
      <c r="D244" s="35" t="s">
        <v>388</v>
      </c>
      <c r="E244" s="7" t="s">
        <v>197</v>
      </c>
      <c r="F244" s="33">
        <v>102.13</v>
      </c>
      <c r="G244" s="34">
        <f>COMPOSIÇÃO!G25</f>
        <v>235.23</v>
      </c>
      <c r="H244" s="198">
        <f t="shared" si="3"/>
        <v>24024.039899999996</v>
      </c>
    </row>
    <row r="245" spans="1:8" s="28" customFormat="1" ht="45" customHeight="1" outlineLevel="1" x14ac:dyDescent="0.2">
      <c r="A245" s="185" t="s">
        <v>221</v>
      </c>
      <c r="B245" s="38">
        <v>42767</v>
      </c>
      <c r="C245" s="7" t="s">
        <v>76</v>
      </c>
      <c r="D245" s="35" t="s">
        <v>229</v>
      </c>
      <c r="E245" s="7" t="s">
        <v>197</v>
      </c>
      <c r="F245" s="33">
        <v>5.94</v>
      </c>
      <c r="G245" s="34">
        <v>558.98</v>
      </c>
      <c r="H245" s="198">
        <f t="shared" si="3"/>
        <v>3320.3412000000003</v>
      </c>
    </row>
    <row r="246" spans="1:8" s="13" customFormat="1" ht="15" customHeight="1" x14ac:dyDescent="0.2">
      <c r="A246" s="190" t="s">
        <v>266</v>
      </c>
      <c r="B246" s="9"/>
      <c r="C246" s="9"/>
      <c r="D246" s="14" t="s">
        <v>35</v>
      </c>
      <c r="E246" s="14"/>
      <c r="F246" s="29"/>
      <c r="G246" s="32"/>
      <c r="H246" s="202"/>
    </row>
    <row r="247" spans="1:8" s="28" customFormat="1" ht="30" customHeight="1" outlineLevel="1" x14ac:dyDescent="0.2">
      <c r="A247" s="185" t="s">
        <v>114</v>
      </c>
      <c r="B247" s="38">
        <v>42767</v>
      </c>
      <c r="C247" s="7" t="s">
        <v>342</v>
      </c>
      <c r="D247" s="35" t="s">
        <v>396</v>
      </c>
      <c r="E247" s="7" t="s">
        <v>197</v>
      </c>
      <c r="F247" s="33">
        <v>128.71</v>
      </c>
      <c r="G247" s="34">
        <f>COMPOSIÇÃO!G35</f>
        <v>595.33000000000004</v>
      </c>
      <c r="H247" s="198">
        <f t="shared" si="3"/>
        <v>76624.924300000013</v>
      </c>
    </row>
    <row r="248" spans="1:8" s="28" customFormat="1" ht="30" customHeight="1" outlineLevel="1" x14ac:dyDescent="0.2">
      <c r="A248" s="185" t="s">
        <v>117</v>
      </c>
      <c r="B248" s="38">
        <v>42767</v>
      </c>
      <c r="C248" s="7" t="s">
        <v>317</v>
      </c>
      <c r="D248" s="35" t="s">
        <v>88</v>
      </c>
      <c r="E248" s="7" t="s">
        <v>197</v>
      </c>
      <c r="F248" s="33">
        <v>10</v>
      </c>
      <c r="G248" s="34">
        <v>670.75</v>
      </c>
      <c r="H248" s="198">
        <f t="shared" si="3"/>
        <v>6707.5</v>
      </c>
    </row>
    <row r="249" spans="1:8" s="28" customFormat="1" ht="45" customHeight="1" outlineLevel="1" x14ac:dyDescent="0.2">
      <c r="A249" s="185" t="s">
        <v>120</v>
      </c>
      <c r="B249" s="38">
        <v>42767</v>
      </c>
      <c r="C249" s="7" t="s">
        <v>194</v>
      </c>
      <c r="D249" s="35" t="s">
        <v>188</v>
      </c>
      <c r="E249" s="7" t="s">
        <v>197</v>
      </c>
      <c r="F249" s="33">
        <v>6.3</v>
      </c>
      <c r="G249" s="34">
        <v>2128.04</v>
      </c>
      <c r="H249" s="198">
        <f t="shared" si="3"/>
        <v>13406.652</v>
      </c>
    </row>
    <row r="250" spans="1:8" s="13" customFormat="1" ht="15" customHeight="1" x14ac:dyDescent="0.2">
      <c r="A250" s="190" t="s">
        <v>785</v>
      </c>
      <c r="B250" s="9"/>
      <c r="C250" s="9"/>
      <c r="D250" s="14" t="s">
        <v>222</v>
      </c>
      <c r="E250" s="14"/>
      <c r="F250" s="29"/>
      <c r="G250" s="32"/>
      <c r="H250" s="202"/>
    </row>
    <row r="251" spans="1:8" s="13" customFormat="1" ht="15" customHeight="1" x14ac:dyDescent="0.2">
      <c r="A251" s="190" t="s">
        <v>179</v>
      </c>
      <c r="B251" s="9"/>
      <c r="C251" s="9"/>
      <c r="D251" s="14" t="s">
        <v>329</v>
      </c>
      <c r="E251" s="14"/>
      <c r="F251" s="29"/>
      <c r="G251" s="32"/>
      <c r="H251" s="202"/>
    </row>
    <row r="252" spans="1:8" s="28" customFormat="1" ht="15" customHeight="1" outlineLevel="1" x14ac:dyDescent="0.2">
      <c r="A252" s="185" t="s">
        <v>409</v>
      </c>
      <c r="B252" s="38">
        <v>42767</v>
      </c>
      <c r="C252" s="7" t="s">
        <v>579</v>
      </c>
      <c r="D252" s="35" t="s">
        <v>438</v>
      </c>
      <c r="E252" s="7" t="s">
        <v>197</v>
      </c>
      <c r="F252" s="33">
        <v>139.21</v>
      </c>
      <c r="G252" s="34">
        <v>10.71</v>
      </c>
      <c r="H252" s="198">
        <f t="shared" si="3"/>
        <v>1490.9391000000003</v>
      </c>
    </row>
    <row r="253" spans="1:8" s="28" customFormat="1" ht="45" customHeight="1" outlineLevel="1" x14ac:dyDescent="0.2">
      <c r="A253" s="185" t="s">
        <v>410</v>
      </c>
      <c r="B253" s="38">
        <v>42767</v>
      </c>
      <c r="C253" s="7" t="s">
        <v>319</v>
      </c>
      <c r="D253" s="35" t="s">
        <v>592</v>
      </c>
      <c r="E253" s="7" t="s">
        <v>197</v>
      </c>
      <c r="F253" s="33">
        <v>139.21</v>
      </c>
      <c r="G253" s="34">
        <v>13.83</v>
      </c>
      <c r="H253" s="198">
        <f t="shared" si="3"/>
        <v>1925.2743</v>
      </c>
    </row>
    <row r="254" spans="1:8" s="13" customFormat="1" ht="15" customHeight="1" x14ac:dyDescent="0.2">
      <c r="A254" s="190" t="s">
        <v>180</v>
      </c>
      <c r="B254" s="9"/>
      <c r="C254" s="9"/>
      <c r="D254" s="14" t="s">
        <v>568</v>
      </c>
      <c r="E254" s="14"/>
      <c r="F254" s="29"/>
      <c r="G254" s="32"/>
      <c r="H254" s="202"/>
    </row>
    <row r="255" spans="1:8" s="28" customFormat="1" ht="30" customHeight="1" outlineLevel="1" x14ac:dyDescent="0.2">
      <c r="A255" s="185" t="s">
        <v>313</v>
      </c>
      <c r="B255" s="38">
        <v>42767</v>
      </c>
      <c r="C255" s="7" t="s">
        <v>161</v>
      </c>
      <c r="D255" s="35" t="s">
        <v>560</v>
      </c>
      <c r="E255" s="7" t="s">
        <v>197</v>
      </c>
      <c r="F255" s="33">
        <v>531.91</v>
      </c>
      <c r="G255" s="34">
        <v>1.63</v>
      </c>
      <c r="H255" s="198">
        <f t="shared" si="3"/>
        <v>867.01329999999984</v>
      </c>
    </row>
    <row r="256" spans="1:8" s="28" customFormat="1" ht="30" customHeight="1" outlineLevel="1" x14ac:dyDescent="0.2">
      <c r="A256" s="185" t="s">
        <v>315</v>
      </c>
      <c r="B256" s="38">
        <v>42767</v>
      </c>
      <c r="C256" s="7" t="s">
        <v>184</v>
      </c>
      <c r="D256" s="35" t="s">
        <v>72</v>
      </c>
      <c r="E256" s="7" t="s">
        <v>197</v>
      </c>
      <c r="F256" s="33">
        <v>531.91</v>
      </c>
      <c r="G256" s="34">
        <v>8.0500000000000007</v>
      </c>
      <c r="H256" s="198">
        <f t="shared" si="3"/>
        <v>4281.8755000000001</v>
      </c>
    </row>
    <row r="257" spans="1:8" s="28" customFormat="1" ht="30" customHeight="1" outlineLevel="1" x14ac:dyDescent="0.2">
      <c r="A257" s="185" t="s">
        <v>316</v>
      </c>
      <c r="B257" s="38">
        <v>42767</v>
      </c>
      <c r="C257" s="7" t="s">
        <v>166</v>
      </c>
      <c r="D257" s="35" t="s">
        <v>656</v>
      </c>
      <c r="E257" s="7" t="s">
        <v>197</v>
      </c>
      <c r="F257" s="33">
        <v>2127.66</v>
      </c>
      <c r="G257" s="34">
        <v>12.24</v>
      </c>
      <c r="H257" s="198">
        <f t="shared" si="3"/>
        <v>26042.558399999998</v>
      </c>
    </row>
    <row r="258" spans="1:8" s="13" customFormat="1" ht="15" customHeight="1" x14ac:dyDescent="0.2">
      <c r="A258" s="190" t="s">
        <v>182</v>
      </c>
      <c r="B258" s="9"/>
      <c r="C258" s="9"/>
      <c r="D258" s="14" t="s">
        <v>413</v>
      </c>
      <c r="E258" s="14"/>
      <c r="F258" s="29"/>
      <c r="G258" s="32"/>
      <c r="H258" s="202"/>
    </row>
    <row r="259" spans="1:8" s="28" customFormat="1" ht="30" customHeight="1" outlineLevel="1" x14ac:dyDescent="0.2">
      <c r="A259" s="185" t="s">
        <v>231</v>
      </c>
      <c r="B259" s="38">
        <v>42767</v>
      </c>
      <c r="C259" s="7" t="s">
        <v>161</v>
      </c>
      <c r="D259" s="35" t="s">
        <v>560</v>
      </c>
      <c r="E259" s="7" t="s">
        <v>197</v>
      </c>
      <c r="F259" s="33">
        <v>1205.4100000000001</v>
      </c>
      <c r="G259" s="34">
        <v>1.63</v>
      </c>
      <c r="H259" s="198">
        <f t="shared" si="3"/>
        <v>1964.8182999999999</v>
      </c>
    </row>
    <row r="260" spans="1:8" s="28" customFormat="1" ht="30" customHeight="1" outlineLevel="1" x14ac:dyDescent="0.2">
      <c r="A260" s="185" t="s">
        <v>233</v>
      </c>
      <c r="B260" s="38">
        <v>42767</v>
      </c>
      <c r="C260" s="7" t="s">
        <v>166</v>
      </c>
      <c r="D260" s="35" t="s">
        <v>656</v>
      </c>
      <c r="E260" s="7" t="s">
        <v>197</v>
      </c>
      <c r="F260" s="33">
        <v>1205.4100000000001</v>
      </c>
      <c r="G260" s="34">
        <v>12.24</v>
      </c>
      <c r="H260" s="198">
        <f t="shared" si="3"/>
        <v>14754.218400000002</v>
      </c>
    </row>
    <row r="261" spans="1:8" s="13" customFormat="1" ht="15" customHeight="1" x14ac:dyDescent="0.2">
      <c r="A261" s="190" t="s">
        <v>185</v>
      </c>
      <c r="B261" s="9"/>
      <c r="C261" s="9"/>
      <c r="D261" s="10" t="s">
        <v>42</v>
      </c>
      <c r="E261" s="10"/>
      <c r="F261" s="11"/>
      <c r="G261" s="12"/>
      <c r="H261" s="201"/>
    </row>
    <row r="262" spans="1:8" s="28" customFormat="1" ht="30" customHeight="1" outlineLevel="1" x14ac:dyDescent="0.2">
      <c r="A262" s="185" t="s">
        <v>137</v>
      </c>
      <c r="B262" s="38">
        <v>42767</v>
      </c>
      <c r="C262" s="7" t="s">
        <v>159</v>
      </c>
      <c r="D262" s="35" t="s">
        <v>143</v>
      </c>
      <c r="E262" s="7" t="s">
        <v>197</v>
      </c>
      <c r="F262" s="33">
        <v>1023.14</v>
      </c>
      <c r="G262" s="34">
        <v>1.93</v>
      </c>
      <c r="H262" s="198">
        <f t="shared" si="3"/>
        <v>1974.6601999999998</v>
      </c>
    </row>
    <row r="263" spans="1:8" s="28" customFormat="1" ht="30" customHeight="1" outlineLevel="1" x14ac:dyDescent="0.2">
      <c r="A263" s="185" t="s">
        <v>138</v>
      </c>
      <c r="B263" s="38">
        <v>42767</v>
      </c>
      <c r="C263" s="7" t="s">
        <v>164</v>
      </c>
      <c r="D263" s="35" t="s">
        <v>686</v>
      </c>
      <c r="E263" s="7" t="s">
        <v>197</v>
      </c>
      <c r="F263" s="33">
        <v>1023.14</v>
      </c>
      <c r="G263" s="34">
        <v>13.6</v>
      </c>
      <c r="H263" s="198">
        <f t="shared" si="3"/>
        <v>13914.704</v>
      </c>
    </row>
    <row r="264" spans="1:8" s="13" customFormat="1" ht="15" customHeight="1" x14ac:dyDescent="0.2">
      <c r="A264" s="190" t="s">
        <v>786</v>
      </c>
      <c r="B264" s="9"/>
      <c r="C264" s="9"/>
      <c r="D264" s="14" t="s">
        <v>571</v>
      </c>
      <c r="E264" s="14"/>
      <c r="F264" s="29"/>
      <c r="G264" s="32"/>
      <c r="H264" s="202"/>
    </row>
    <row r="265" spans="1:8" s="13" customFormat="1" ht="15" customHeight="1" x14ac:dyDescent="0.2">
      <c r="A265" s="190" t="s">
        <v>64</v>
      </c>
      <c r="B265" s="9"/>
      <c r="C265" s="9"/>
      <c r="D265" s="14" t="s">
        <v>466</v>
      </c>
      <c r="E265" s="14"/>
      <c r="F265" s="29"/>
      <c r="G265" s="32"/>
      <c r="H265" s="202"/>
    </row>
    <row r="266" spans="1:8" s="28" customFormat="1" ht="60" customHeight="1" outlineLevel="1" x14ac:dyDescent="0.2">
      <c r="A266" s="185" t="s">
        <v>660</v>
      </c>
      <c r="B266" s="38">
        <v>42767</v>
      </c>
      <c r="C266" s="7" t="s">
        <v>235</v>
      </c>
      <c r="D266" s="35" t="s">
        <v>709</v>
      </c>
      <c r="E266" s="7" t="s">
        <v>197</v>
      </c>
      <c r="F266" s="33">
        <v>1150.79</v>
      </c>
      <c r="G266" s="34">
        <v>32.270000000000003</v>
      </c>
      <c r="H266" s="198">
        <f t="shared" si="3"/>
        <v>37135.993300000002</v>
      </c>
    </row>
    <row r="267" spans="1:8" s="28" customFormat="1" ht="30" customHeight="1" outlineLevel="1" x14ac:dyDescent="0.2">
      <c r="A267" s="185" t="s">
        <v>661</v>
      </c>
      <c r="B267" s="38">
        <v>42767</v>
      </c>
      <c r="C267" s="7" t="s">
        <v>74</v>
      </c>
      <c r="D267" s="35" t="s">
        <v>100</v>
      </c>
      <c r="E267" s="7" t="s">
        <v>197</v>
      </c>
      <c r="F267" s="33">
        <v>953.39</v>
      </c>
      <c r="G267" s="34">
        <v>70.59</v>
      </c>
      <c r="H267" s="198">
        <f t="shared" si="3"/>
        <v>67299.800100000008</v>
      </c>
    </row>
    <row r="268" spans="1:8" s="28" customFormat="1" ht="45" customHeight="1" outlineLevel="1" x14ac:dyDescent="0.2">
      <c r="A268" s="185" t="s">
        <v>662</v>
      </c>
      <c r="B268" s="38">
        <v>42767</v>
      </c>
      <c r="C268" s="7" t="s">
        <v>268</v>
      </c>
      <c r="D268" s="35" t="s">
        <v>365</v>
      </c>
      <c r="E268" s="7" t="s">
        <v>197</v>
      </c>
      <c r="F268" s="33">
        <v>127.65</v>
      </c>
      <c r="G268" s="34">
        <v>34.9</v>
      </c>
      <c r="H268" s="198">
        <f t="shared" si="3"/>
        <v>4454.9849999999997</v>
      </c>
    </row>
    <row r="269" spans="1:8" s="28" customFormat="1" ht="30" customHeight="1" outlineLevel="1" x14ac:dyDescent="0.2">
      <c r="A269" s="185" t="s">
        <v>664</v>
      </c>
      <c r="B269" s="38">
        <v>42767</v>
      </c>
      <c r="C269" s="7" t="s">
        <v>481</v>
      </c>
      <c r="D269" s="35" t="s">
        <v>582</v>
      </c>
      <c r="E269" s="7" t="s">
        <v>197</v>
      </c>
      <c r="F269" s="33">
        <v>69.75</v>
      </c>
      <c r="G269" s="34">
        <v>146.66999999999999</v>
      </c>
      <c r="H269" s="198">
        <f t="shared" si="3"/>
        <v>10230.232499999998</v>
      </c>
    </row>
    <row r="270" spans="1:8" s="13" customFormat="1" ht="15" customHeight="1" x14ac:dyDescent="0.2">
      <c r="A270" s="190" t="s">
        <v>65</v>
      </c>
      <c r="B270" s="9"/>
      <c r="C270" s="9"/>
      <c r="D270" s="14" t="s">
        <v>334</v>
      </c>
      <c r="E270" s="14"/>
      <c r="F270" s="29"/>
      <c r="G270" s="32"/>
      <c r="H270" s="202"/>
    </row>
    <row r="271" spans="1:8" s="28" customFormat="1" ht="45" customHeight="1" outlineLevel="1" x14ac:dyDescent="0.2">
      <c r="A271" s="185" t="s">
        <v>549</v>
      </c>
      <c r="B271" s="38">
        <v>42767</v>
      </c>
      <c r="C271" s="7" t="s">
        <v>437</v>
      </c>
      <c r="D271" s="35" t="s">
        <v>445</v>
      </c>
      <c r="E271" s="7" t="s">
        <v>197</v>
      </c>
      <c r="F271" s="33">
        <v>383.21</v>
      </c>
      <c r="G271" s="34">
        <v>46.93</v>
      </c>
      <c r="H271" s="198">
        <f t="shared" si="3"/>
        <v>17984.045299999998</v>
      </c>
    </row>
    <row r="272" spans="1:8" s="28" customFormat="1" ht="60" customHeight="1" outlineLevel="1" x14ac:dyDescent="0.2">
      <c r="A272" s="185" t="s">
        <v>550</v>
      </c>
      <c r="B272" s="38">
        <v>42767</v>
      </c>
      <c r="C272" s="7" t="s">
        <v>515</v>
      </c>
      <c r="D272" s="35" t="s">
        <v>144</v>
      </c>
      <c r="E272" s="7" t="s">
        <v>63</v>
      </c>
      <c r="F272" s="33">
        <v>50</v>
      </c>
      <c r="G272" s="34">
        <v>26.83</v>
      </c>
      <c r="H272" s="198">
        <f t="shared" si="3"/>
        <v>1341.5</v>
      </c>
    </row>
    <row r="273" spans="1:8" s="13" customFormat="1" ht="15" customHeight="1" x14ac:dyDescent="0.2">
      <c r="A273" s="190" t="s">
        <v>66</v>
      </c>
      <c r="B273" s="9"/>
      <c r="C273" s="9"/>
      <c r="D273" s="14" t="s">
        <v>495</v>
      </c>
      <c r="E273" s="14"/>
      <c r="F273" s="29"/>
      <c r="G273" s="32"/>
      <c r="H273" s="202"/>
    </row>
    <row r="274" spans="1:8" s="28" customFormat="1" ht="15" customHeight="1" outlineLevel="1" x14ac:dyDescent="0.2">
      <c r="A274" s="185" t="s">
        <v>427</v>
      </c>
      <c r="B274" s="38">
        <v>42767</v>
      </c>
      <c r="C274" s="7" t="s">
        <v>446</v>
      </c>
      <c r="D274" s="35" t="s">
        <v>693</v>
      </c>
      <c r="E274" s="7" t="s">
        <v>63</v>
      </c>
      <c r="F274" s="33">
        <v>773.23</v>
      </c>
      <c r="G274" s="34">
        <v>20.89</v>
      </c>
      <c r="H274" s="198">
        <f t="shared" si="3"/>
        <v>16152.7747</v>
      </c>
    </row>
    <row r="275" spans="1:8" s="28" customFormat="1" ht="30" customHeight="1" outlineLevel="1" x14ac:dyDescent="0.2">
      <c r="A275" s="185" t="s">
        <v>428</v>
      </c>
      <c r="B275" s="38">
        <v>42767</v>
      </c>
      <c r="C275" s="7" t="s">
        <v>345</v>
      </c>
      <c r="D275" s="35" t="s">
        <v>84</v>
      </c>
      <c r="E275" s="7" t="s">
        <v>85</v>
      </c>
      <c r="F275" s="33">
        <v>196.8</v>
      </c>
      <c r="G275" s="34">
        <f>COMPOSIÇÃO!G49</f>
        <v>42.81</v>
      </c>
      <c r="H275" s="198">
        <f t="shared" si="3"/>
        <v>8425.0080000000016</v>
      </c>
    </row>
    <row r="276" spans="1:8" s="28" customFormat="1" ht="30" customHeight="1" outlineLevel="1" x14ac:dyDescent="0.2">
      <c r="A276" s="185" t="s">
        <v>430</v>
      </c>
      <c r="B276" s="38">
        <v>42767</v>
      </c>
      <c r="C276" s="7" t="s">
        <v>344</v>
      </c>
      <c r="D276" s="35" t="s">
        <v>590</v>
      </c>
      <c r="E276" s="7" t="s">
        <v>85</v>
      </c>
      <c r="F276" s="33">
        <v>15.65</v>
      </c>
      <c r="G276" s="34">
        <f>COMPOSIÇÃO!G42</f>
        <v>38.15</v>
      </c>
      <c r="H276" s="198">
        <f t="shared" ref="H276:H320" si="4">F276*G276</f>
        <v>597.04750000000001</v>
      </c>
    </row>
    <row r="277" spans="1:8" s="13" customFormat="1" ht="15" customHeight="1" x14ac:dyDescent="0.2">
      <c r="A277" s="190" t="s">
        <v>787</v>
      </c>
      <c r="B277" s="9"/>
      <c r="C277" s="9"/>
      <c r="D277" s="14" t="s">
        <v>692</v>
      </c>
      <c r="E277" s="14"/>
      <c r="F277" s="29"/>
      <c r="G277" s="32"/>
      <c r="H277" s="202"/>
    </row>
    <row r="278" spans="1:8" s="13" customFormat="1" ht="15" customHeight="1" x14ac:dyDescent="0.2">
      <c r="A278" s="190" t="s">
        <v>760</v>
      </c>
      <c r="B278" s="9"/>
      <c r="C278" s="9"/>
      <c r="D278" s="14" t="s">
        <v>623</v>
      </c>
      <c r="E278" s="14"/>
      <c r="F278" s="29"/>
      <c r="G278" s="32"/>
      <c r="H278" s="202"/>
    </row>
    <row r="279" spans="1:8" s="28" customFormat="1" ht="30" customHeight="1" outlineLevel="1" x14ac:dyDescent="0.2">
      <c r="A279" s="185" t="s">
        <v>78</v>
      </c>
      <c r="B279" s="38">
        <v>42767</v>
      </c>
      <c r="C279" s="7" t="s">
        <v>346</v>
      </c>
      <c r="D279" s="35" t="s">
        <v>357</v>
      </c>
      <c r="E279" s="7" t="s">
        <v>197</v>
      </c>
      <c r="F279" s="33">
        <v>15.2</v>
      </c>
      <c r="G279" s="34">
        <f>COMPOSIÇÃO!G59</f>
        <v>307.72000000000003</v>
      </c>
      <c r="H279" s="198">
        <f t="shared" si="4"/>
        <v>4677.3440000000001</v>
      </c>
    </row>
    <row r="280" spans="1:8" s="13" customFormat="1" ht="15" customHeight="1" x14ac:dyDescent="0.2">
      <c r="A280" s="190" t="s">
        <v>762</v>
      </c>
      <c r="B280" s="9"/>
      <c r="C280" s="9"/>
      <c r="D280" s="14" t="s">
        <v>447</v>
      </c>
      <c r="E280" s="14"/>
      <c r="F280" s="29"/>
      <c r="G280" s="32"/>
      <c r="H280" s="202"/>
    </row>
    <row r="281" spans="1:8" s="28" customFormat="1" ht="30" customHeight="1" outlineLevel="1" x14ac:dyDescent="0.2">
      <c r="A281" s="185" t="s">
        <v>777</v>
      </c>
      <c r="B281" s="38">
        <v>42767</v>
      </c>
      <c r="C281" s="7" t="s">
        <v>347</v>
      </c>
      <c r="D281" s="35" t="s">
        <v>604</v>
      </c>
      <c r="E281" s="7" t="s">
        <v>197</v>
      </c>
      <c r="F281" s="33">
        <v>3.57</v>
      </c>
      <c r="G281" s="34">
        <f>COMPOSIÇÃO!G69</f>
        <v>310.68856799999998</v>
      </c>
      <c r="H281" s="198">
        <f t="shared" si="4"/>
        <v>1109.1581877599999</v>
      </c>
    </row>
    <row r="282" spans="1:8" s="13" customFormat="1" ht="15" customHeight="1" x14ac:dyDescent="0.2">
      <c r="A282" s="190" t="s">
        <v>763</v>
      </c>
      <c r="B282" s="9"/>
      <c r="C282" s="9"/>
      <c r="D282" s="14" t="s">
        <v>620</v>
      </c>
      <c r="E282" s="14"/>
      <c r="F282" s="29"/>
      <c r="G282" s="32"/>
      <c r="H282" s="202"/>
    </row>
    <row r="283" spans="1:8" s="28" customFormat="1" ht="30" customHeight="1" outlineLevel="1" x14ac:dyDescent="0.2">
      <c r="A283" s="185" t="s">
        <v>681</v>
      </c>
      <c r="B283" s="38">
        <v>42767</v>
      </c>
      <c r="C283" s="7" t="s">
        <v>673</v>
      </c>
      <c r="D283" s="35" t="s">
        <v>213</v>
      </c>
      <c r="E283" s="7" t="s">
        <v>197</v>
      </c>
      <c r="F283" s="33">
        <v>99</v>
      </c>
      <c r="G283" s="34">
        <f>COTAÇÃO!G37</f>
        <v>68</v>
      </c>
      <c r="H283" s="198">
        <f t="shared" si="4"/>
        <v>6732</v>
      </c>
    </row>
    <row r="284" spans="1:8" s="13" customFormat="1" ht="15" customHeight="1" x14ac:dyDescent="0.2">
      <c r="A284" s="190" t="s">
        <v>764</v>
      </c>
      <c r="B284" s="9"/>
      <c r="C284" s="9"/>
      <c r="D284" s="14" t="s">
        <v>338</v>
      </c>
      <c r="E284" s="14"/>
      <c r="F284" s="29"/>
      <c r="G284" s="32"/>
      <c r="H284" s="202"/>
    </row>
    <row r="285" spans="1:8" s="28" customFormat="1" ht="45" customHeight="1" outlineLevel="1" x14ac:dyDescent="0.2">
      <c r="A285" s="185" t="s">
        <v>570</v>
      </c>
      <c r="B285" s="38">
        <v>42767</v>
      </c>
      <c r="C285" s="7" t="s">
        <v>372</v>
      </c>
      <c r="D285" s="35" t="s">
        <v>702</v>
      </c>
      <c r="E285" s="7" t="s">
        <v>197</v>
      </c>
      <c r="F285" s="33">
        <v>19.48</v>
      </c>
      <c r="G285" s="34">
        <v>331.23</v>
      </c>
      <c r="H285" s="198">
        <f t="shared" si="4"/>
        <v>6452.3604000000005</v>
      </c>
    </row>
    <row r="286" spans="1:8" s="13" customFormat="1" ht="15" customHeight="1" x14ac:dyDescent="0.2">
      <c r="A286" s="190" t="s">
        <v>788</v>
      </c>
      <c r="B286" s="9"/>
      <c r="C286" s="9"/>
      <c r="D286" s="14" t="s">
        <v>754</v>
      </c>
      <c r="E286" s="14"/>
      <c r="F286" s="29"/>
      <c r="G286" s="32"/>
      <c r="H286" s="202"/>
    </row>
    <row r="287" spans="1:8" s="28" customFormat="1" ht="45" customHeight="1" outlineLevel="1" x14ac:dyDescent="0.2">
      <c r="A287" s="185" t="s">
        <v>663</v>
      </c>
      <c r="B287" s="38">
        <v>42767</v>
      </c>
      <c r="C287" s="7" t="s">
        <v>674</v>
      </c>
      <c r="D287" s="35" t="s">
        <v>311</v>
      </c>
      <c r="E287" s="7" t="s">
        <v>355</v>
      </c>
      <c r="F287" s="33">
        <v>1</v>
      </c>
      <c r="G287" s="34">
        <f>COTAÇÃO!G43</f>
        <v>2407.77</v>
      </c>
      <c r="H287" s="198">
        <f t="shared" si="4"/>
        <v>2407.77</v>
      </c>
    </row>
    <row r="288" spans="1:8" s="28" customFormat="1" ht="30" customHeight="1" outlineLevel="1" x14ac:dyDescent="0.2">
      <c r="A288" s="185" t="s">
        <v>665</v>
      </c>
      <c r="B288" s="38">
        <v>42767</v>
      </c>
      <c r="C288" s="7" t="s">
        <v>472</v>
      </c>
      <c r="D288" s="35" t="s">
        <v>440</v>
      </c>
      <c r="E288" s="7" t="s">
        <v>197</v>
      </c>
      <c r="F288" s="33">
        <v>73.88</v>
      </c>
      <c r="G288" s="34">
        <v>84.88</v>
      </c>
      <c r="H288" s="198">
        <f t="shared" si="4"/>
        <v>6270.9343999999992</v>
      </c>
    </row>
    <row r="289" spans="1:8" s="28" customFormat="1" ht="37.5" customHeight="1" outlineLevel="1" x14ac:dyDescent="0.2">
      <c r="A289" s="185" t="s">
        <v>667</v>
      </c>
      <c r="B289" s="38">
        <v>42767</v>
      </c>
      <c r="C289" s="7" t="s">
        <v>606</v>
      </c>
      <c r="D289" s="35" t="s">
        <v>352</v>
      </c>
      <c r="E289" s="7" t="s">
        <v>197</v>
      </c>
      <c r="F289" s="33">
        <v>39.04</v>
      </c>
      <c r="G289" s="34">
        <f>COMPOSIÇÃO!G156</f>
        <v>46.45</v>
      </c>
      <c r="H289" s="198">
        <f t="shared" si="4"/>
        <v>1813.4080000000001</v>
      </c>
    </row>
    <row r="290" spans="1:8" s="28" customFormat="1" ht="30" customHeight="1" outlineLevel="1" x14ac:dyDescent="0.2">
      <c r="A290" s="185" t="s">
        <v>668</v>
      </c>
      <c r="B290" s="38">
        <v>42767</v>
      </c>
      <c r="C290" s="7" t="s">
        <v>704</v>
      </c>
      <c r="D290" s="35" t="s">
        <v>429</v>
      </c>
      <c r="E290" s="7" t="s">
        <v>63</v>
      </c>
      <c r="F290" s="33">
        <v>65.67</v>
      </c>
      <c r="G290" s="34">
        <v>45.82</v>
      </c>
      <c r="H290" s="198">
        <f t="shared" si="4"/>
        <v>3008.9994000000002</v>
      </c>
    </row>
    <row r="291" spans="1:8" s="28" customFormat="1" ht="30" customHeight="1" outlineLevel="1" x14ac:dyDescent="0.2">
      <c r="A291" s="185" t="s">
        <v>669</v>
      </c>
      <c r="B291" s="38">
        <v>42767</v>
      </c>
      <c r="C291" s="7" t="s">
        <v>755</v>
      </c>
      <c r="D291" s="35" t="s">
        <v>62</v>
      </c>
      <c r="E291" s="7" t="s">
        <v>198</v>
      </c>
      <c r="F291" s="33">
        <v>0.32</v>
      </c>
      <c r="G291" s="34">
        <v>5820.95</v>
      </c>
      <c r="H291" s="198">
        <f t="shared" si="4"/>
        <v>1862.704</v>
      </c>
    </row>
    <row r="292" spans="1:8" s="28" customFormat="1" ht="45" customHeight="1" outlineLevel="1" x14ac:dyDescent="0.2">
      <c r="A292" s="185" t="s">
        <v>670</v>
      </c>
      <c r="B292" s="38">
        <v>42767</v>
      </c>
      <c r="C292" s="7" t="s">
        <v>607</v>
      </c>
      <c r="D292" s="35" t="s">
        <v>575</v>
      </c>
      <c r="E292" s="7" t="s">
        <v>197</v>
      </c>
      <c r="F292" s="33">
        <v>32.08</v>
      </c>
      <c r="G292" s="34">
        <f>COMPOSIÇÃO!G163</f>
        <v>35.04</v>
      </c>
      <c r="H292" s="198">
        <f t="shared" si="4"/>
        <v>1124.0831999999998</v>
      </c>
    </row>
    <row r="293" spans="1:8" s="28" customFormat="1" ht="45" customHeight="1" outlineLevel="1" x14ac:dyDescent="0.2">
      <c r="A293" s="185" t="s">
        <v>671</v>
      </c>
      <c r="B293" s="38">
        <v>42767</v>
      </c>
      <c r="C293" s="7" t="s">
        <v>254</v>
      </c>
      <c r="D293" s="35" t="s">
        <v>728</v>
      </c>
      <c r="E293" s="7" t="s">
        <v>197</v>
      </c>
      <c r="F293" s="33">
        <v>73.88</v>
      </c>
      <c r="G293" s="34">
        <v>131.97</v>
      </c>
      <c r="H293" s="198">
        <f t="shared" si="4"/>
        <v>9749.9435999999987</v>
      </c>
    </row>
    <row r="294" spans="1:8" s="28" customFormat="1" ht="30" customHeight="1" outlineLevel="1" x14ac:dyDescent="0.2">
      <c r="A294" s="185" t="s">
        <v>672</v>
      </c>
      <c r="B294" s="38">
        <v>42767</v>
      </c>
      <c r="C294" s="7" t="s">
        <v>609</v>
      </c>
      <c r="D294" s="35" t="s">
        <v>130</v>
      </c>
      <c r="E294" s="7" t="s">
        <v>197</v>
      </c>
      <c r="F294" s="33">
        <v>73.88</v>
      </c>
      <c r="G294" s="34">
        <f>COMPOSIÇÃO!G169</f>
        <v>34.28</v>
      </c>
      <c r="H294" s="198">
        <f>F294*G294</f>
        <v>2532.6064000000001</v>
      </c>
    </row>
    <row r="295" spans="1:8" s="13" customFormat="1" ht="15" customHeight="1" x14ac:dyDescent="0.2">
      <c r="A295" s="190" t="s">
        <v>789</v>
      </c>
      <c r="B295" s="9"/>
      <c r="C295" s="9"/>
      <c r="D295" s="14" t="s">
        <v>706</v>
      </c>
      <c r="E295" s="14"/>
      <c r="F295" s="29"/>
      <c r="G295" s="32"/>
      <c r="H295" s="202"/>
    </row>
    <row r="296" spans="1:8" s="28" customFormat="1" ht="15" customHeight="1" outlineLevel="1" x14ac:dyDescent="0.2">
      <c r="A296" s="185" t="s">
        <v>551</v>
      </c>
      <c r="B296" s="38">
        <v>42767</v>
      </c>
      <c r="C296" s="7" t="s">
        <v>273</v>
      </c>
      <c r="D296" s="35" t="s">
        <v>683</v>
      </c>
      <c r="E296" s="7" t="s">
        <v>63</v>
      </c>
      <c r="F296" s="33">
        <v>50</v>
      </c>
      <c r="G296" s="34">
        <v>26.54</v>
      </c>
      <c r="H296" s="198">
        <f t="shared" si="4"/>
        <v>1327</v>
      </c>
    </row>
    <row r="297" spans="1:8" s="28" customFormat="1" ht="15" customHeight="1" outlineLevel="1" x14ac:dyDescent="0.2">
      <c r="A297" s="185" t="s">
        <v>553</v>
      </c>
      <c r="B297" s="38">
        <v>42767</v>
      </c>
      <c r="C297" s="7" t="s">
        <v>407</v>
      </c>
      <c r="D297" s="35" t="s">
        <v>121</v>
      </c>
      <c r="E297" s="7" t="s">
        <v>197</v>
      </c>
      <c r="F297" s="33">
        <v>66.260000000000005</v>
      </c>
      <c r="G297" s="34">
        <v>14.6</v>
      </c>
      <c r="H297" s="198">
        <f t="shared" si="4"/>
        <v>967.39600000000007</v>
      </c>
    </row>
    <row r="298" spans="1:8" s="28" customFormat="1" ht="15" customHeight="1" outlineLevel="1" x14ac:dyDescent="0.2">
      <c r="A298" s="185" t="s">
        <v>556</v>
      </c>
      <c r="B298" s="38">
        <v>42767</v>
      </c>
      <c r="C298" s="7" t="s">
        <v>390</v>
      </c>
      <c r="D298" s="35" t="s">
        <v>123</v>
      </c>
      <c r="E298" s="7" t="s">
        <v>355</v>
      </c>
      <c r="F298" s="33">
        <v>10</v>
      </c>
      <c r="G298" s="34">
        <v>99.4</v>
      </c>
      <c r="H298" s="198">
        <f t="shared" si="4"/>
        <v>994</v>
      </c>
    </row>
    <row r="299" spans="1:8" s="28" customFormat="1" ht="30" customHeight="1" outlineLevel="1" x14ac:dyDescent="0.2">
      <c r="A299" s="185" t="s">
        <v>557</v>
      </c>
      <c r="B299" s="38">
        <v>42767</v>
      </c>
      <c r="C299" s="7" t="s">
        <v>270</v>
      </c>
      <c r="D299" s="35" t="s">
        <v>335</v>
      </c>
      <c r="E299" s="7" t="s">
        <v>355</v>
      </c>
      <c r="F299" s="33">
        <v>1</v>
      </c>
      <c r="G299" s="34">
        <v>189.61</v>
      </c>
      <c r="H299" s="198">
        <f t="shared" si="4"/>
        <v>189.61</v>
      </c>
    </row>
    <row r="300" spans="1:8" s="28" customFormat="1" ht="30" customHeight="1" outlineLevel="1" x14ac:dyDescent="0.2">
      <c r="A300" s="185" t="s">
        <v>559</v>
      </c>
      <c r="B300" s="38">
        <v>42767</v>
      </c>
      <c r="C300" s="7" t="s">
        <v>612</v>
      </c>
      <c r="D300" s="35" t="s">
        <v>196</v>
      </c>
      <c r="E300" s="7" t="s">
        <v>85</v>
      </c>
      <c r="F300" s="33">
        <v>74.45</v>
      </c>
      <c r="G300" s="34">
        <f>COMPOSIÇÃO!G175</f>
        <v>147.22</v>
      </c>
      <c r="H300" s="198">
        <f t="shared" si="4"/>
        <v>10960.529</v>
      </c>
    </row>
    <row r="301" spans="1:8" s="28" customFormat="1" ht="30" customHeight="1" outlineLevel="1" x14ac:dyDescent="0.2">
      <c r="A301" s="185" t="s">
        <v>561</v>
      </c>
      <c r="B301" s="38">
        <v>42767</v>
      </c>
      <c r="C301" s="7" t="s">
        <v>562</v>
      </c>
      <c r="D301" s="35" t="s">
        <v>343</v>
      </c>
      <c r="E301" s="7" t="s">
        <v>197</v>
      </c>
      <c r="F301" s="33">
        <v>10</v>
      </c>
      <c r="G301" s="34">
        <f>COMPOSIÇÃO!G148</f>
        <v>74.8</v>
      </c>
      <c r="H301" s="198">
        <f t="shared" si="4"/>
        <v>748</v>
      </c>
    </row>
    <row r="302" spans="1:8" s="28" customFormat="1" ht="30" customHeight="1" outlineLevel="1" x14ac:dyDescent="0.2">
      <c r="A302" s="185" t="s">
        <v>563</v>
      </c>
      <c r="B302" s="38">
        <v>42767</v>
      </c>
      <c r="C302" s="7" t="s">
        <v>306</v>
      </c>
      <c r="D302" s="35" t="s">
        <v>385</v>
      </c>
      <c r="E302" s="7" t="s">
        <v>197</v>
      </c>
      <c r="F302" s="33">
        <v>10</v>
      </c>
      <c r="G302" s="34">
        <v>210</v>
      </c>
      <c r="H302" s="198">
        <f t="shared" si="4"/>
        <v>2100</v>
      </c>
    </row>
    <row r="303" spans="1:8" s="13" customFormat="1" ht="15" customHeight="1" x14ac:dyDescent="0.2">
      <c r="A303" s="190" t="s">
        <v>790</v>
      </c>
      <c r="B303" s="9"/>
      <c r="C303" s="9"/>
      <c r="D303" s="14" t="s">
        <v>573</v>
      </c>
      <c r="E303" s="14"/>
      <c r="F303" s="29"/>
      <c r="G303" s="32"/>
      <c r="H303" s="202"/>
    </row>
    <row r="304" spans="1:8" s="13" customFormat="1" ht="15" customHeight="1" x14ac:dyDescent="0.2">
      <c r="A304" s="190" t="s">
        <v>431</v>
      </c>
      <c r="B304" s="9"/>
      <c r="C304" s="9"/>
      <c r="D304" s="14" t="s">
        <v>398</v>
      </c>
      <c r="E304" s="14"/>
      <c r="F304" s="29"/>
      <c r="G304" s="32"/>
      <c r="H304" s="202"/>
    </row>
    <row r="305" spans="1:8" s="28" customFormat="1" ht="45" customHeight="1" outlineLevel="1" x14ac:dyDescent="0.2">
      <c r="A305" s="185" t="s">
        <v>750</v>
      </c>
      <c r="B305" s="38">
        <v>42767</v>
      </c>
      <c r="C305" s="7" t="s">
        <v>252</v>
      </c>
      <c r="D305" s="35" t="s">
        <v>412</v>
      </c>
      <c r="E305" s="7" t="s">
        <v>197</v>
      </c>
      <c r="F305" s="33">
        <v>85</v>
      </c>
      <c r="G305" s="34">
        <v>5.89</v>
      </c>
      <c r="H305" s="198">
        <f t="shared" si="4"/>
        <v>500.65</v>
      </c>
    </row>
    <row r="306" spans="1:8" s="28" customFormat="1" ht="45" customHeight="1" outlineLevel="1" x14ac:dyDescent="0.2">
      <c r="A306" s="185" t="s">
        <v>752</v>
      </c>
      <c r="B306" s="38">
        <v>42767</v>
      </c>
      <c r="C306" s="7" t="s">
        <v>641</v>
      </c>
      <c r="D306" s="35" t="s">
        <v>75</v>
      </c>
      <c r="E306" s="7" t="s">
        <v>197</v>
      </c>
      <c r="F306" s="33">
        <v>85</v>
      </c>
      <c r="G306" s="34">
        <v>25.2</v>
      </c>
      <c r="H306" s="198">
        <f t="shared" si="4"/>
        <v>2142</v>
      </c>
    </row>
    <row r="307" spans="1:8" s="28" customFormat="1" ht="30" customHeight="1" outlineLevel="1" x14ac:dyDescent="0.2">
      <c r="A307" s="185" t="s">
        <v>756</v>
      </c>
      <c r="B307" s="38">
        <v>42767</v>
      </c>
      <c r="C307" s="7" t="s">
        <v>161</v>
      </c>
      <c r="D307" s="35" t="s">
        <v>560</v>
      </c>
      <c r="E307" s="7" t="s">
        <v>197</v>
      </c>
      <c r="F307" s="33">
        <v>340.24</v>
      </c>
      <c r="G307" s="34">
        <v>1.63</v>
      </c>
      <c r="H307" s="198">
        <f t="shared" si="4"/>
        <v>554.59119999999996</v>
      </c>
    </row>
    <row r="308" spans="1:8" s="28" customFormat="1" ht="30" customHeight="1" outlineLevel="1" x14ac:dyDescent="0.2">
      <c r="A308" s="185" t="s">
        <v>758</v>
      </c>
      <c r="B308" s="38">
        <v>42767</v>
      </c>
      <c r="C308" s="7" t="s">
        <v>166</v>
      </c>
      <c r="D308" s="35" t="s">
        <v>656</v>
      </c>
      <c r="E308" s="7" t="s">
        <v>197</v>
      </c>
      <c r="F308" s="33">
        <v>340.24</v>
      </c>
      <c r="G308" s="34">
        <v>12.24</v>
      </c>
      <c r="H308" s="198">
        <f t="shared" si="4"/>
        <v>4164.5376000000006</v>
      </c>
    </row>
    <row r="309" spans="1:8" s="13" customFormat="1" ht="15" customHeight="1" x14ac:dyDescent="0.2">
      <c r="A309" s="190" t="s">
        <v>432</v>
      </c>
      <c r="B309" s="9"/>
      <c r="C309" s="9"/>
      <c r="D309" s="14" t="s">
        <v>675</v>
      </c>
      <c r="E309" s="14"/>
      <c r="F309" s="29"/>
      <c r="G309" s="32"/>
      <c r="H309" s="202"/>
    </row>
    <row r="310" spans="1:8" s="28" customFormat="1" ht="15" customHeight="1" outlineLevel="1" x14ac:dyDescent="0.2">
      <c r="A310" s="185" t="s">
        <v>649</v>
      </c>
      <c r="B310" s="38">
        <v>42767</v>
      </c>
      <c r="C310" s="7" t="s">
        <v>39</v>
      </c>
      <c r="D310" s="35" t="s">
        <v>145</v>
      </c>
      <c r="E310" s="7" t="s">
        <v>197</v>
      </c>
      <c r="F310" s="33">
        <v>5</v>
      </c>
      <c r="G310" s="34">
        <v>183.18</v>
      </c>
      <c r="H310" s="198">
        <f t="shared" si="4"/>
        <v>915.90000000000009</v>
      </c>
    </row>
    <row r="311" spans="1:8" s="28" customFormat="1" ht="45" customHeight="1" outlineLevel="1" x14ac:dyDescent="0.2">
      <c r="A311" s="185" t="s">
        <v>651</v>
      </c>
      <c r="B311" s="38">
        <v>42767</v>
      </c>
      <c r="C311" s="7" t="s">
        <v>319</v>
      </c>
      <c r="D311" s="35" t="s">
        <v>592</v>
      </c>
      <c r="E311" s="7" t="s">
        <v>197</v>
      </c>
      <c r="F311" s="33">
        <v>5</v>
      </c>
      <c r="G311" s="34">
        <v>13.83</v>
      </c>
      <c r="H311" s="198">
        <f t="shared" si="4"/>
        <v>69.150000000000006</v>
      </c>
    </row>
    <row r="312" spans="1:8" s="13" customFormat="1" ht="15" customHeight="1" x14ac:dyDescent="0.2">
      <c r="A312" s="190" t="s">
        <v>433</v>
      </c>
      <c r="B312" s="9"/>
      <c r="C312" s="9"/>
      <c r="D312" s="14" t="s">
        <v>111</v>
      </c>
      <c r="E312" s="14"/>
      <c r="F312" s="29"/>
      <c r="G312" s="32"/>
      <c r="H312" s="202"/>
    </row>
    <row r="313" spans="1:8" s="28" customFormat="1" ht="45" customHeight="1" outlineLevel="1" x14ac:dyDescent="0.2">
      <c r="A313" s="185" t="s">
        <v>537</v>
      </c>
      <c r="B313" s="38">
        <v>42767</v>
      </c>
      <c r="C313" s="7" t="s">
        <v>319</v>
      </c>
      <c r="D313" s="35" t="s">
        <v>592</v>
      </c>
      <c r="E313" s="7" t="s">
        <v>197</v>
      </c>
      <c r="F313" s="33">
        <v>100</v>
      </c>
      <c r="G313" s="34">
        <v>13.83</v>
      </c>
      <c r="H313" s="198">
        <f t="shared" si="4"/>
        <v>1383</v>
      </c>
    </row>
    <row r="314" spans="1:8" s="28" customFormat="1" ht="30" customHeight="1" outlineLevel="1" x14ac:dyDescent="0.2">
      <c r="A314" s="185" t="s">
        <v>541</v>
      </c>
      <c r="B314" s="38">
        <v>42767</v>
      </c>
      <c r="C314" s="7" t="s">
        <v>530</v>
      </c>
      <c r="D314" s="35" t="s">
        <v>408</v>
      </c>
      <c r="E314" s="7" t="s">
        <v>355</v>
      </c>
      <c r="F314" s="33">
        <v>1</v>
      </c>
      <c r="G314" s="34">
        <v>105.07</v>
      </c>
      <c r="H314" s="198">
        <f t="shared" si="4"/>
        <v>105.07</v>
      </c>
    </row>
    <row r="315" spans="1:8" s="28" customFormat="1" ht="15" customHeight="1" x14ac:dyDescent="0.2">
      <c r="A315" s="188"/>
      <c r="B315" s="39"/>
      <c r="C315" s="24"/>
      <c r="D315" s="219" t="s">
        <v>805</v>
      </c>
      <c r="E315" s="220"/>
      <c r="F315" s="220"/>
      <c r="G315" s="221"/>
      <c r="H315" s="199">
        <f>SUM(H56:H314)</f>
        <v>960415.85567974416</v>
      </c>
    </row>
    <row r="316" spans="1:8" s="28" customFormat="1" ht="15" customHeight="1" x14ac:dyDescent="0.2">
      <c r="A316" s="185"/>
      <c r="B316" s="38"/>
      <c r="C316" s="7"/>
      <c r="D316" s="35"/>
      <c r="E316" s="7"/>
      <c r="F316" s="33"/>
      <c r="G316" s="36"/>
      <c r="H316" s="206"/>
    </row>
    <row r="317" spans="1:8" s="13" customFormat="1" ht="15" customHeight="1" x14ac:dyDescent="0.2">
      <c r="A317" s="190" t="s">
        <v>46</v>
      </c>
      <c r="B317" s="9"/>
      <c r="C317" s="9"/>
      <c r="D317" s="14" t="s">
        <v>361</v>
      </c>
      <c r="E317" s="14"/>
      <c r="F317" s="29"/>
      <c r="G317" s="30"/>
      <c r="H317" s="204"/>
    </row>
    <row r="318" spans="1:8" s="28" customFormat="1" ht="15" customHeight="1" outlineLevel="1" x14ac:dyDescent="0.2">
      <c r="A318" s="185" t="s">
        <v>397</v>
      </c>
      <c r="B318" s="38">
        <v>42767</v>
      </c>
      <c r="C318" s="7" t="s">
        <v>165</v>
      </c>
      <c r="D318" s="35" t="s">
        <v>160</v>
      </c>
      <c r="E318" s="7" t="s">
        <v>197</v>
      </c>
      <c r="F318" s="33">
        <v>1298</v>
      </c>
      <c r="G318" s="34">
        <v>1.98</v>
      </c>
      <c r="H318" s="198">
        <f t="shared" si="4"/>
        <v>2570.04</v>
      </c>
    </row>
    <row r="319" spans="1:8" s="28" customFormat="1" ht="30" customHeight="1" outlineLevel="1" x14ac:dyDescent="0.2">
      <c r="A319" s="185" t="s">
        <v>399</v>
      </c>
      <c r="B319" s="38">
        <v>42767</v>
      </c>
      <c r="C319" s="7" t="s">
        <v>274</v>
      </c>
      <c r="D319" s="35" t="s">
        <v>538</v>
      </c>
      <c r="E319" s="7" t="s">
        <v>355</v>
      </c>
      <c r="F319" s="33">
        <v>1</v>
      </c>
      <c r="G319" s="34">
        <v>930.92</v>
      </c>
      <c r="H319" s="198">
        <f t="shared" si="4"/>
        <v>930.92</v>
      </c>
    </row>
    <row r="320" spans="1:8" s="28" customFormat="1" ht="30" customHeight="1" outlineLevel="1" x14ac:dyDescent="0.2">
      <c r="A320" s="185" t="s">
        <v>400</v>
      </c>
      <c r="B320" s="38">
        <v>42767</v>
      </c>
      <c r="C320" s="7" t="s">
        <v>383</v>
      </c>
      <c r="D320" s="35" t="s">
        <v>773</v>
      </c>
      <c r="E320" s="7" t="s">
        <v>355</v>
      </c>
      <c r="F320" s="33">
        <v>1</v>
      </c>
      <c r="G320" s="34">
        <v>105.02</v>
      </c>
      <c r="H320" s="198">
        <f t="shared" si="4"/>
        <v>105.02</v>
      </c>
    </row>
    <row r="321" spans="1:8" x14ac:dyDescent="0.25">
      <c r="A321" s="196"/>
      <c r="B321" s="40"/>
      <c r="C321" s="41"/>
      <c r="D321" s="255" t="s">
        <v>805</v>
      </c>
      <c r="E321" s="256"/>
      <c r="F321" s="256"/>
      <c r="G321" s="257"/>
      <c r="H321" s="207">
        <f>SUM(H317:H320)</f>
        <v>3605.98</v>
      </c>
    </row>
    <row r="322" spans="1:8" ht="15" customHeight="1" x14ac:dyDescent="0.25">
      <c r="A322" s="246" t="s">
        <v>808</v>
      </c>
      <c r="B322" s="247"/>
      <c r="C322" s="247"/>
      <c r="D322" s="247"/>
      <c r="E322" s="247"/>
      <c r="F322" s="247"/>
      <c r="G322" s="248"/>
      <c r="H322" s="252">
        <f>SUM(H15+H25+H52+H315+H321)</f>
        <v>1058660.3705797442</v>
      </c>
    </row>
    <row r="323" spans="1:8" ht="15" customHeight="1" x14ac:dyDescent="0.25">
      <c r="A323" s="249"/>
      <c r="B323" s="250"/>
      <c r="C323" s="250"/>
      <c r="D323" s="250"/>
      <c r="E323" s="250"/>
      <c r="F323" s="250"/>
      <c r="G323" s="251"/>
      <c r="H323" s="253"/>
    </row>
    <row r="324" spans="1:8" ht="15" customHeight="1" x14ac:dyDescent="0.25">
      <c r="A324" s="246" t="s">
        <v>1104</v>
      </c>
      <c r="B324" s="247"/>
      <c r="C324" s="247"/>
      <c r="D324" s="247"/>
      <c r="E324" s="247"/>
      <c r="F324" s="247"/>
      <c r="G324" s="258">
        <v>0.2</v>
      </c>
      <c r="H324" s="254">
        <f>H322*G324</f>
        <v>211732.07411594887</v>
      </c>
    </row>
    <row r="325" spans="1:8" ht="15" customHeight="1" x14ac:dyDescent="0.25">
      <c r="A325" s="249"/>
      <c r="B325" s="250"/>
      <c r="C325" s="250"/>
      <c r="D325" s="250"/>
      <c r="E325" s="250"/>
      <c r="F325" s="250"/>
      <c r="G325" s="259"/>
      <c r="H325" s="254"/>
    </row>
    <row r="326" spans="1:8" ht="15" customHeight="1" x14ac:dyDescent="0.25">
      <c r="A326" s="246" t="s">
        <v>810</v>
      </c>
      <c r="B326" s="247"/>
      <c r="C326" s="247"/>
      <c r="D326" s="247"/>
      <c r="E326" s="247"/>
      <c r="F326" s="247"/>
      <c r="G326" s="248"/>
      <c r="H326" s="252">
        <f>SUM(H322+H324)</f>
        <v>1270392.444695693</v>
      </c>
    </row>
    <row r="327" spans="1:8" ht="15" customHeight="1" x14ac:dyDescent="0.25">
      <c r="A327" s="249"/>
      <c r="B327" s="250"/>
      <c r="C327" s="250"/>
      <c r="D327" s="250"/>
      <c r="E327" s="250"/>
      <c r="F327" s="250"/>
      <c r="G327" s="251"/>
      <c r="H327" s="253"/>
    </row>
    <row r="328" spans="1:8" ht="15" customHeight="1" x14ac:dyDescent="0.25">
      <c r="A328" s="208"/>
      <c r="B328" s="208"/>
      <c r="C328" s="208"/>
      <c r="D328" s="209"/>
      <c r="E328" s="262"/>
      <c r="F328" s="262"/>
      <c r="G328" s="210"/>
      <c r="H328" s="158"/>
    </row>
    <row r="329" spans="1:8" ht="15.75" x14ac:dyDescent="0.25">
      <c r="A329" s="260" t="s">
        <v>811</v>
      </c>
      <c r="B329" s="260"/>
      <c r="C329" s="260"/>
      <c r="D329" s="260"/>
      <c r="E329" s="260"/>
      <c r="F329" s="260"/>
      <c r="G329" s="260"/>
      <c r="H329" s="260"/>
    </row>
    <row r="330" spans="1:8" x14ac:dyDescent="0.25">
      <c r="A330" s="261"/>
      <c r="B330" s="261"/>
      <c r="C330" s="261"/>
      <c r="D330" s="261"/>
      <c r="E330" s="261"/>
      <c r="F330" s="261"/>
      <c r="G330" s="261"/>
      <c r="H330" s="261"/>
    </row>
    <row r="331" spans="1:8" x14ac:dyDescent="0.25">
      <c r="A331" s="261"/>
      <c r="B331" s="261"/>
      <c r="C331" s="261"/>
      <c r="D331" s="261"/>
      <c r="E331" s="261"/>
      <c r="F331" s="261"/>
      <c r="G331" s="261"/>
      <c r="H331" s="261"/>
    </row>
    <row r="332" spans="1:8" x14ac:dyDescent="0.25">
      <c r="A332" s="261" t="s">
        <v>812</v>
      </c>
      <c r="B332" s="261"/>
      <c r="C332" s="261"/>
      <c r="D332" s="261"/>
      <c r="E332" s="261"/>
      <c r="F332" s="261"/>
      <c r="G332" s="261"/>
      <c r="H332" s="261"/>
    </row>
    <row r="333" spans="1:8" ht="19.5" x14ac:dyDescent="0.4">
      <c r="A333" s="263" t="s">
        <v>1116</v>
      </c>
      <c r="B333" s="263"/>
      <c r="C333" s="263"/>
      <c r="D333" s="263"/>
      <c r="E333" s="263"/>
      <c r="F333" s="263"/>
      <c r="G333" s="263"/>
      <c r="H333" s="263"/>
    </row>
    <row r="334" spans="1:8" x14ac:dyDescent="0.25">
      <c r="A334" s="264" t="s">
        <v>1117</v>
      </c>
      <c r="B334" s="264"/>
      <c r="C334" s="264"/>
      <c r="D334" s="264"/>
      <c r="E334" s="264"/>
      <c r="F334" s="264"/>
      <c r="G334" s="264"/>
      <c r="H334" s="264"/>
    </row>
    <row r="335" spans="1:8" ht="15.75" x14ac:dyDescent="0.25">
      <c r="A335" s="265"/>
      <c r="B335" s="265"/>
      <c r="C335" s="265"/>
      <c r="D335" s="265"/>
      <c r="E335" s="265"/>
      <c r="F335" s="265"/>
      <c r="G335" s="265"/>
      <c r="H335" s="265"/>
    </row>
    <row r="336" spans="1:8" ht="15.75" x14ac:dyDescent="0.25">
      <c r="A336" s="265"/>
      <c r="B336" s="265"/>
      <c r="C336" s="265"/>
      <c r="D336" s="265"/>
      <c r="E336" s="265"/>
      <c r="F336" s="265"/>
      <c r="G336" s="265"/>
      <c r="H336" s="265"/>
    </row>
  </sheetData>
  <mergeCells count="31">
    <mergeCell ref="A332:H332"/>
    <mergeCell ref="A333:H333"/>
    <mergeCell ref="A334:H334"/>
    <mergeCell ref="A335:H335"/>
    <mergeCell ref="A336:H336"/>
    <mergeCell ref="A326:G327"/>
    <mergeCell ref="H326:H327"/>
    <mergeCell ref="A329:H329"/>
    <mergeCell ref="A330:H330"/>
    <mergeCell ref="A331:H331"/>
    <mergeCell ref="E328:F328"/>
    <mergeCell ref="A322:G323"/>
    <mergeCell ref="H322:H323"/>
    <mergeCell ref="H324:H325"/>
    <mergeCell ref="D52:G52"/>
    <mergeCell ref="D321:G321"/>
    <mergeCell ref="D315:G315"/>
    <mergeCell ref="G324:G325"/>
    <mergeCell ref="A324:F325"/>
    <mergeCell ref="D15:G15"/>
    <mergeCell ref="D25:G25"/>
    <mergeCell ref="A10:H10"/>
    <mergeCell ref="A1:H1"/>
    <mergeCell ref="A2:H2"/>
    <mergeCell ref="A3:H3"/>
    <mergeCell ref="A4:H4"/>
    <mergeCell ref="A9:D9"/>
    <mergeCell ref="A5:H6"/>
    <mergeCell ref="A7:H7"/>
    <mergeCell ref="A8:H8"/>
    <mergeCell ref="E9:H9"/>
  </mergeCells>
  <pageMargins left="0.70866141732283472" right="0.70866141732283472" top="0.74803149606299213" bottom="0.74803149606299213" header="0.31496062992125984" footer="0.31496062992125984"/>
  <pageSetup paperSize="9" scale="63" orientation="portrait" r:id="rId1"/>
  <rowBreaks count="2" manualBreakCount="2">
    <brk id="257" max="7" man="1"/>
    <brk id="291" max="7" man="1"/>
  </rowBreaks>
  <ignoredErrors>
    <ignoredError sqref="C32:C51 C19:C24 C56:C62 C65:C68 C305:C320 C287:C302 C285 C117:C272 C69:C73 C74:C116" numberStoredAsText="1"/>
  </ignoredErrors>
  <drawing r:id="rId2"/>
  <legacyDrawing r:id="rId3"/>
  <oleObjects>
    <mc:AlternateContent xmlns:mc="http://schemas.openxmlformats.org/markup-compatibility/2006">
      <mc:Choice Requires="x14">
        <oleObject shapeId="1025" r:id="rId4">
          <objectPr defaultSize="0" autoPict="0" r:id="rId5">
            <anchor moveWithCells="1" sizeWithCells="1">
              <from>
                <xdr:col>3</xdr:col>
                <xdr:colOff>2162175</xdr:colOff>
                <xdr:row>0</xdr:row>
                <xdr:rowOff>161925</xdr:rowOff>
              </from>
              <to>
                <xdr:col>3</xdr:col>
                <xdr:colOff>2781300</xdr:colOff>
                <xdr:row>1</xdr:row>
                <xdr:rowOff>0</xdr:rowOff>
              </to>
            </anchor>
          </objectPr>
        </oleObject>
      </mc:Choice>
      <mc:Fallback>
        <oleObject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8"/>
  <sheetViews>
    <sheetView view="pageBreakPreview" topLeftCell="A4" zoomScaleNormal="100" zoomScaleSheetLayoutView="100" workbookViewId="0">
      <selection activeCell="A13" sqref="A13:A22"/>
    </sheetView>
  </sheetViews>
  <sheetFormatPr defaultRowHeight="15" x14ac:dyDescent="0.25"/>
  <cols>
    <col min="1" max="1" width="6.28515625" customWidth="1"/>
    <col min="2" max="2" width="35" customWidth="1"/>
    <col min="3" max="4" width="16.42578125" customWidth="1"/>
    <col min="5" max="5" width="10.5703125" customWidth="1"/>
    <col min="6" max="6" width="11.42578125" bestFit="1" customWidth="1"/>
    <col min="7" max="7" width="9.7109375" customWidth="1"/>
    <col min="8" max="8" width="13.85546875" customWidth="1"/>
    <col min="10" max="11" width="14.140625" customWidth="1"/>
    <col min="12" max="12" width="15" customWidth="1"/>
  </cols>
  <sheetData>
    <row r="1" spans="1:12" ht="65.25" customHeight="1" x14ac:dyDescent="0.25">
      <c r="A1" s="279"/>
      <c r="B1" s="280"/>
      <c r="C1" s="280"/>
      <c r="D1" s="280"/>
      <c r="E1" s="280"/>
      <c r="F1" s="280"/>
      <c r="G1" s="280"/>
      <c r="H1" s="280"/>
      <c r="I1" s="280"/>
      <c r="J1" s="280"/>
      <c r="K1" s="280"/>
      <c r="L1" s="281"/>
    </row>
    <row r="2" spans="1:12" ht="12.75" customHeight="1" x14ac:dyDescent="0.25">
      <c r="A2" s="315" t="s">
        <v>796</v>
      </c>
      <c r="B2" s="316"/>
      <c r="C2" s="316"/>
      <c r="D2" s="316"/>
      <c r="E2" s="316"/>
      <c r="F2" s="316"/>
      <c r="G2" s="316"/>
      <c r="H2" s="316"/>
      <c r="I2" s="316"/>
      <c r="J2" s="316"/>
      <c r="K2" s="316"/>
      <c r="L2" s="317"/>
    </row>
    <row r="3" spans="1:12" ht="12.75" customHeight="1" x14ac:dyDescent="0.25">
      <c r="A3" s="318" t="s">
        <v>797</v>
      </c>
      <c r="B3" s="319"/>
      <c r="C3" s="319"/>
      <c r="D3" s="319"/>
      <c r="E3" s="319"/>
      <c r="F3" s="319"/>
      <c r="G3" s="319"/>
      <c r="H3" s="319"/>
      <c r="I3" s="319"/>
      <c r="J3" s="319"/>
      <c r="K3" s="319"/>
      <c r="L3" s="320"/>
    </row>
    <row r="4" spans="1:12" ht="12.75" customHeight="1" x14ac:dyDescent="0.25">
      <c r="A4" s="318" t="s">
        <v>798</v>
      </c>
      <c r="B4" s="319"/>
      <c r="C4" s="319"/>
      <c r="D4" s="319"/>
      <c r="E4" s="319"/>
      <c r="F4" s="319"/>
      <c r="G4" s="319"/>
      <c r="H4" s="319"/>
      <c r="I4" s="319"/>
      <c r="J4" s="319"/>
      <c r="K4" s="319"/>
      <c r="L4" s="320"/>
    </row>
    <row r="5" spans="1:12" ht="16.5" customHeight="1" x14ac:dyDescent="0.25">
      <c r="A5" s="283"/>
      <c r="B5" s="284"/>
      <c r="C5" s="284"/>
      <c r="D5" s="284"/>
      <c r="E5" s="284"/>
      <c r="F5" s="284"/>
      <c r="G5" s="284"/>
      <c r="H5" s="284"/>
      <c r="I5" s="284"/>
      <c r="J5" s="284"/>
      <c r="K5" s="284"/>
      <c r="L5" s="285"/>
    </row>
    <row r="6" spans="1:12" ht="12.75" customHeight="1" x14ac:dyDescent="0.25">
      <c r="A6" s="286" t="s">
        <v>1107</v>
      </c>
      <c r="B6" s="287"/>
      <c r="C6" s="287"/>
      <c r="D6" s="287"/>
      <c r="E6" s="287"/>
      <c r="F6" s="287"/>
      <c r="G6" s="287"/>
      <c r="H6" s="287"/>
      <c r="I6" s="287"/>
      <c r="J6" s="287"/>
      <c r="K6" s="287"/>
      <c r="L6" s="288"/>
    </row>
    <row r="7" spans="1:12" ht="12.75" customHeight="1" x14ac:dyDescent="0.25">
      <c r="A7" s="289"/>
      <c r="B7" s="290"/>
      <c r="C7" s="290"/>
      <c r="D7" s="290"/>
      <c r="E7" s="290"/>
      <c r="F7" s="290"/>
      <c r="G7" s="290"/>
      <c r="H7" s="290"/>
      <c r="I7" s="290"/>
      <c r="J7" s="290"/>
      <c r="K7" s="290"/>
      <c r="L7" s="291"/>
    </row>
    <row r="8" spans="1:12" ht="22.5" customHeight="1" x14ac:dyDescent="0.25">
      <c r="A8" s="295" t="s">
        <v>1114</v>
      </c>
      <c r="B8" s="296"/>
      <c r="C8" s="296"/>
      <c r="D8" s="296"/>
      <c r="E8" s="296"/>
      <c r="F8" s="296"/>
      <c r="G8" s="296"/>
      <c r="H8" s="296"/>
      <c r="I8" s="296"/>
      <c r="J8" s="296"/>
      <c r="K8" s="296"/>
      <c r="L8" s="297"/>
    </row>
    <row r="9" spans="1:12" s="130" customFormat="1" ht="12.75" customHeight="1" x14ac:dyDescent="0.25">
      <c r="A9" s="298" t="s">
        <v>1115</v>
      </c>
      <c r="B9" s="299"/>
      <c r="C9" s="299"/>
      <c r="D9" s="299"/>
      <c r="E9" s="299"/>
      <c r="F9" s="299"/>
      <c r="G9" s="299"/>
      <c r="H9" s="299"/>
      <c r="I9" s="299"/>
      <c r="J9" s="299"/>
      <c r="K9" s="299"/>
      <c r="L9" s="300"/>
    </row>
    <row r="10" spans="1:12" ht="4.5" customHeight="1" x14ac:dyDescent="0.25">
      <c r="A10" s="311"/>
      <c r="B10" s="312"/>
      <c r="C10" s="312"/>
      <c r="D10" s="312"/>
      <c r="E10" s="312"/>
      <c r="F10" s="312"/>
      <c r="G10" s="312"/>
      <c r="H10" s="312"/>
      <c r="I10" s="312"/>
      <c r="J10" s="312"/>
      <c r="K10" s="312"/>
      <c r="L10" s="313"/>
    </row>
    <row r="11" spans="1:12" s="123" customFormat="1" x14ac:dyDescent="0.25">
      <c r="A11" s="268" t="s">
        <v>799</v>
      </c>
      <c r="B11" s="268" t="s">
        <v>801</v>
      </c>
      <c r="C11" s="268" t="s">
        <v>1099</v>
      </c>
      <c r="D11" s="268" t="s">
        <v>1103</v>
      </c>
      <c r="E11" s="268" t="s">
        <v>1095</v>
      </c>
      <c r="F11" s="268"/>
      <c r="G11" s="268" t="s">
        <v>1096</v>
      </c>
      <c r="H11" s="268"/>
      <c r="I11" s="268" t="s">
        <v>1097</v>
      </c>
      <c r="J11" s="268"/>
      <c r="K11" s="268" t="s">
        <v>1098</v>
      </c>
      <c r="L11" s="268"/>
    </row>
    <row r="12" spans="1:12" s="123" customFormat="1" x14ac:dyDescent="0.25">
      <c r="A12" s="268"/>
      <c r="B12" s="268"/>
      <c r="C12" s="268"/>
      <c r="D12" s="268"/>
      <c r="E12" s="124" t="s">
        <v>1105</v>
      </c>
      <c r="F12" s="124" t="s">
        <v>1106</v>
      </c>
      <c r="G12" s="124" t="s">
        <v>1105</v>
      </c>
      <c r="H12" s="124" t="s">
        <v>1106</v>
      </c>
      <c r="I12" s="124" t="s">
        <v>1105</v>
      </c>
      <c r="J12" s="124" t="s">
        <v>1106</v>
      </c>
      <c r="K12" s="124"/>
      <c r="L12" s="124"/>
    </row>
    <row r="13" spans="1:12" ht="17.100000000000001" customHeight="1" x14ac:dyDescent="0.25">
      <c r="A13" s="269" t="s">
        <v>41</v>
      </c>
      <c r="B13" s="269" t="s">
        <v>793</v>
      </c>
      <c r="C13" s="282">
        <f>D13/$D$23</f>
        <v>3.4165034420050142E-3</v>
      </c>
      <c r="D13" s="276">
        <f>ORÇAMENTO!H15</f>
        <v>3616.9168</v>
      </c>
      <c r="E13" s="136">
        <v>1</v>
      </c>
      <c r="F13" s="137">
        <f>$D$13*E13</f>
        <v>3616.9168</v>
      </c>
      <c r="G13" s="138">
        <v>0</v>
      </c>
      <c r="H13" s="137">
        <f>D13*G13</f>
        <v>0</v>
      </c>
      <c r="I13" s="139">
        <v>0</v>
      </c>
      <c r="J13" s="137">
        <f>F13*I13</f>
        <v>0</v>
      </c>
      <c r="K13" s="139">
        <v>0</v>
      </c>
      <c r="L13" s="147">
        <f>H13*K13</f>
        <v>0</v>
      </c>
    </row>
    <row r="14" spans="1:12" ht="17.100000000000001" customHeight="1" x14ac:dyDescent="0.25">
      <c r="A14" s="269"/>
      <c r="B14" s="269"/>
      <c r="C14" s="282"/>
      <c r="D14" s="276"/>
      <c r="E14" s="278"/>
      <c r="F14" s="278"/>
      <c r="G14" s="266"/>
      <c r="H14" s="266"/>
      <c r="I14" s="266"/>
      <c r="J14" s="266"/>
      <c r="K14" s="266"/>
      <c r="L14" s="267"/>
    </row>
    <row r="15" spans="1:12" ht="17.100000000000001" customHeight="1" x14ac:dyDescent="0.25">
      <c r="A15" s="269" t="s">
        <v>43</v>
      </c>
      <c r="B15" s="269" t="s">
        <v>243</v>
      </c>
      <c r="C15" s="282">
        <f>D15/$D$23</f>
        <v>4.4859599282055775E-2</v>
      </c>
      <c r="D15" s="276">
        <f>ORÇAMENTO!H25</f>
        <v>47491.079999999994</v>
      </c>
      <c r="E15" s="146">
        <v>0.1</v>
      </c>
      <c r="F15" s="140">
        <f>$D$15*E15</f>
        <v>4749.1079999999993</v>
      </c>
      <c r="G15" s="141">
        <v>0.3</v>
      </c>
      <c r="H15" s="140">
        <f>$D$15*G15</f>
        <v>14247.323999999999</v>
      </c>
      <c r="I15" s="141">
        <v>0.3</v>
      </c>
      <c r="J15" s="140">
        <f>$D$15*I15</f>
        <v>14247.323999999999</v>
      </c>
      <c r="K15" s="141">
        <v>0.3</v>
      </c>
      <c r="L15" s="142">
        <f>$D$15*K15</f>
        <v>14247.323999999999</v>
      </c>
    </row>
    <row r="16" spans="1:12" ht="17.100000000000001" customHeight="1" x14ac:dyDescent="0.25">
      <c r="A16" s="269"/>
      <c r="B16" s="269"/>
      <c r="C16" s="282"/>
      <c r="D16" s="277"/>
      <c r="E16" s="278"/>
      <c r="F16" s="278"/>
      <c r="G16" s="125"/>
      <c r="H16" s="125"/>
      <c r="I16" s="125"/>
      <c r="J16" s="125"/>
      <c r="K16" s="125"/>
      <c r="L16" s="131"/>
    </row>
    <row r="17" spans="1:12" ht="17.100000000000001" customHeight="1" x14ac:dyDescent="0.25">
      <c r="A17" s="269" t="s">
        <v>44</v>
      </c>
      <c r="B17" s="269" t="s">
        <v>734</v>
      </c>
      <c r="C17" s="282">
        <f>D17/$D$23</f>
        <v>4.1118511006661917E-2</v>
      </c>
      <c r="D17" s="276">
        <f>ORÇAMENTO!H52</f>
        <v>43530.538099999998</v>
      </c>
      <c r="E17" s="143">
        <v>0.8</v>
      </c>
      <c r="F17" s="34">
        <f>$D$17*E17</f>
        <v>34824.430480000003</v>
      </c>
      <c r="G17" s="144">
        <v>0.2</v>
      </c>
      <c r="H17" s="34">
        <f>$D$17*G17</f>
        <v>8706.1076200000007</v>
      </c>
      <c r="I17" s="144">
        <v>0</v>
      </c>
      <c r="J17" s="34">
        <f>$D$17*I17</f>
        <v>0</v>
      </c>
      <c r="K17" s="144">
        <v>0</v>
      </c>
      <c r="L17" s="145">
        <f>$D$17*K17</f>
        <v>0</v>
      </c>
    </row>
    <row r="18" spans="1:12" ht="17.100000000000001" customHeight="1" x14ac:dyDescent="0.25">
      <c r="A18" s="269"/>
      <c r="B18" s="269"/>
      <c r="C18" s="282"/>
      <c r="D18" s="276"/>
      <c r="E18" s="125"/>
      <c r="F18" s="125"/>
      <c r="G18" s="125"/>
      <c r="H18" s="125"/>
      <c r="I18" s="126"/>
      <c r="J18" s="126"/>
      <c r="K18" s="126"/>
      <c r="L18" s="132"/>
    </row>
    <row r="19" spans="1:12" ht="17.100000000000001" customHeight="1" x14ac:dyDescent="0.25">
      <c r="A19" s="269" t="s">
        <v>45</v>
      </c>
      <c r="B19" s="269" t="s">
        <v>142</v>
      </c>
      <c r="C19" s="282">
        <f>D19/$D$23</f>
        <v>0.90719921361918998</v>
      </c>
      <c r="D19" s="276">
        <f>ORÇAMENTO!H315</f>
        <v>960415.85567974416</v>
      </c>
      <c r="E19" s="143">
        <v>0</v>
      </c>
      <c r="F19" s="34">
        <f>$D$19*E19</f>
        <v>0</v>
      </c>
      <c r="G19" s="144">
        <v>0.2</v>
      </c>
      <c r="H19" s="34">
        <f>$D$19*G19</f>
        <v>192083.17113594885</v>
      </c>
      <c r="I19" s="144">
        <v>0.4</v>
      </c>
      <c r="J19" s="34">
        <f>$D$19*I19</f>
        <v>384166.34227189771</v>
      </c>
      <c r="K19" s="144">
        <v>0.4</v>
      </c>
      <c r="L19" s="145">
        <f>$D$19*K19</f>
        <v>384166.34227189771</v>
      </c>
    </row>
    <row r="20" spans="1:12" ht="17.100000000000001" customHeight="1" x14ac:dyDescent="0.25">
      <c r="A20" s="269"/>
      <c r="B20" s="269"/>
      <c r="C20" s="282"/>
      <c r="D20" s="276"/>
      <c r="E20" s="126"/>
      <c r="F20" s="126"/>
      <c r="G20" s="125"/>
      <c r="H20" s="125"/>
      <c r="I20" s="125"/>
      <c r="J20" s="125"/>
      <c r="K20" s="125"/>
      <c r="L20" s="131"/>
    </row>
    <row r="21" spans="1:12" ht="17.100000000000001" customHeight="1" x14ac:dyDescent="0.25">
      <c r="A21" s="269" t="s">
        <v>46</v>
      </c>
      <c r="B21" s="269" t="s">
        <v>361</v>
      </c>
      <c r="C21" s="282">
        <f>D21/$D$23</f>
        <v>3.4061726500872903E-3</v>
      </c>
      <c r="D21" s="276">
        <f>ORÇAMENTO!H321</f>
        <v>3605.98</v>
      </c>
      <c r="E21" s="143">
        <v>0</v>
      </c>
      <c r="F21" s="34">
        <f>$D$21*E21</f>
        <v>0</v>
      </c>
      <c r="G21" s="144">
        <v>0</v>
      </c>
      <c r="H21" s="34">
        <f>$D$21*G21</f>
        <v>0</v>
      </c>
      <c r="I21" s="144">
        <v>0</v>
      </c>
      <c r="J21" s="34">
        <f>$D$21*I21</f>
        <v>0</v>
      </c>
      <c r="K21" s="144">
        <v>1</v>
      </c>
      <c r="L21" s="145">
        <f>$D$21*K21</f>
        <v>3605.98</v>
      </c>
    </row>
    <row r="22" spans="1:12" ht="17.100000000000001" customHeight="1" x14ac:dyDescent="0.25">
      <c r="A22" s="269"/>
      <c r="B22" s="269"/>
      <c r="C22" s="282"/>
      <c r="D22" s="276"/>
      <c r="E22" s="127"/>
      <c r="F22" s="128"/>
      <c r="G22" s="128"/>
      <c r="H22" s="135"/>
      <c r="I22" s="128"/>
      <c r="J22" s="135"/>
      <c r="K22" s="129"/>
      <c r="L22" s="133"/>
    </row>
    <row r="23" spans="1:12" ht="15" customHeight="1" x14ac:dyDescent="0.25">
      <c r="A23" s="271" t="s">
        <v>1100</v>
      </c>
      <c r="B23" s="271"/>
      <c r="C23" s="148">
        <f>SUM(D13:D22)/D23</f>
        <v>1</v>
      </c>
      <c r="D23" s="149">
        <f>SUM(D13+D15+D17+D19+D21)</f>
        <v>1058660.3705797442</v>
      </c>
      <c r="E23" s="301">
        <f>F23/$D$23</f>
        <v>4.0797272175540134E-2</v>
      </c>
      <c r="F23" s="150">
        <f>F13+F15+F17+F19+F21</f>
        <v>43190.455280000002</v>
      </c>
      <c r="G23" s="301">
        <f>H23/$D$23</f>
        <v>0.20312142470978711</v>
      </c>
      <c r="H23" s="155">
        <f>H13+H15+H17+H19+H21</f>
        <v>215036.60275594884</v>
      </c>
      <c r="I23" s="325">
        <f>J23/$D$23</f>
        <v>0.37633756523229278</v>
      </c>
      <c r="J23" s="155">
        <f>J13+J15+J17+J19+J21</f>
        <v>398413.66627189773</v>
      </c>
      <c r="K23" s="325">
        <f>L23/$D$23</f>
        <v>0.37974373788238003</v>
      </c>
      <c r="L23" s="155">
        <f>L13+L15+L17+L19+L21</f>
        <v>402019.64627189771</v>
      </c>
    </row>
    <row r="24" spans="1:12" ht="15" customHeight="1" x14ac:dyDescent="0.25">
      <c r="A24" s="271" t="s">
        <v>1101</v>
      </c>
      <c r="B24" s="271"/>
      <c r="C24" s="272">
        <f>ORÇAMENTO!G324</f>
        <v>0.2</v>
      </c>
      <c r="D24" s="272"/>
      <c r="E24" s="302"/>
      <c r="F24" s="151"/>
      <c r="G24" s="302"/>
      <c r="H24" s="151"/>
      <c r="I24" s="326"/>
      <c r="J24" s="151"/>
      <c r="K24" s="326"/>
      <c r="L24" s="151"/>
    </row>
    <row r="25" spans="1:12" ht="15" customHeight="1" x14ac:dyDescent="0.25">
      <c r="A25" s="271" t="s">
        <v>1102</v>
      </c>
      <c r="B25" s="271"/>
      <c r="C25" s="275">
        <f>(D23*C24)+D23</f>
        <v>1270392.444695693</v>
      </c>
      <c r="D25" s="275"/>
      <c r="E25" s="303"/>
      <c r="F25" s="152">
        <f>(F23*$C$24)+F23</f>
        <v>51828.546335999999</v>
      </c>
      <c r="G25" s="303"/>
      <c r="H25" s="152">
        <f>(H23*$C$24)+H23</f>
        <v>258043.92330713861</v>
      </c>
      <c r="I25" s="327"/>
      <c r="J25" s="152">
        <f>(J23*$C$24)+J23</f>
        <v>478096.39952627727</v>
      </c>
      <c r="K25" s="327"/>
      <c r="L25" s="152">
        <f>(L23*$C$24)+L23</f>
        <v>482423.57552627724</v>
      </c>
    </row>
    <row r="26" spans="1:12" ht="15" customHeight="1" x14ac:dyDescent="0.25">
      <c r="A26" s="271" t="s">
        <v>1108</v>
      </c>
      <c r="B26" s="271"/>
      <c r="C26" s="271"/>
      <c r="D26" s="271"/>
      <c r="E26" s="153">
        <f>E23</f>
        <v>4.0797272175540134E-2</v>
      </c>
      <c r="F26" s="154">
        <f>F25</f>
        <v>51828.546335999999</v>
      </c>
      <c r="G26" s="156">
        <f>E26+G23</f>
        <v>0.24391869688532725</v>
      </c>
      <c r="H26" s="157">
        <f>H25+F26</f>
        <v>309872.46964313858</v>
      </c>
      <c r="I26" s="153">
        <f>G26+I23</f>
        <v>0.62025626211761997</v>
      </c>
      <c r="J26" s="157">
        <f>J25+H26</f>
        <v>787968.86916941591</v>
      </c>
      <c r="K26" s="153">
        <f>I26+K23</f>
        <v>1</v>
      </c>
      <c r="L26" s="157">
        <f>L25+J26</f>
        <v>1270392.4446956932</v>
      </c>
    </row>
    <row r="27" spans="1:12" ht="15" customHeight="1" x14ac:dyDescent="0.25">
      <c r="A27" s="304" t="s">
        <v>1109</v>
      </c>
      <c r="B27" s="305"/>
      <c r="C27" s="305"/>
      <c r="D27" s="306"/>
      <c r="E27" s="310" t="s">
        <v>1110</v>
      </c>
      <c r="F27" s="310"/>
      <c r="G27" s="292" t="s">
        <v>1111</v>
      </c>
      <c r="H27" s="292"/>
      <c r="I27" s="292" t="s">
        <v>1112</v>
      </c>
      <c r="J27" s="292"/>
      <c r="K27" s="292" t="s">
        <v>1113</v>
      </c>
      <c r="L27" s="292"/>
    </row>
    <row r="28" spans="1:12" ht="15" customHeight="1" x14ac:dyDescent="0.25">
      <c r="A28" s="307"/>
      <c r="B28" s="308"/>
      <c r="C28" s="308"/>
      <c r="D28" s="309"/>
      <c r="E28" s="293">
        <f>F25</f>
        <v>51828.546335999999</v>
      </c>
      <c r="F28" s="294"/>
      <c r="G28" s="293">
        <f>H25</f>
        <v>258043.92330713861</v>
      </c>
      <c r="H28" s="294"/>
      <c r="I28" s="293">
        <f>J25</f>
        <v>478096.39952627727</v>
      </c>
      <c r="J28" s="294"/>
      <c r="K28" s="293">
        <f>L25</f>
        <v>482423.57552627724</v>
      </c>
      <c r="L28" s="294"/>
    </row>
    <row r="29" spans="1:12" x14ac:dyDescent="0.25">
      <c r="A29" s="273"/>
      <c r="B29" s="273"/>
      <c r="C29" s="273"/>
      <c r="D29" s="273"/>
      <c r="E29" s="103"/>
      <c r="F29" s="103"/>
      <c r="G29" s="103"/>
      <c r="H29" s="103"/>
      <c r="I29" s="103"/>
      <c r="J29" s="103"/>
      <c r="K29" s="103"/>
      <c r="L29" s="103"/>
    </row>
    <row r="30" spans="1:12" ht="15.75" customHeight="1" x14ac:dyDescent="0.25">
      <c r="A30" s="321" t="s">
        <v>811</v>
      </c>
      <c r="B30" s="321"/>
      <c r="C30" s="321"/>
      <c r="D30" s="321"/>
      <c r="E30" s="321"/>
      <c r="F30" s="321"/>
      <c r="G30" s="321"/>
      <c r="H30" s="321"/>
      <c r="I30" s="321"/>
      <c r="J30" s="321"/>
      <c r="K30" s="321"/>
      <c r="L30" s="321"/>
    </row>
    <row r="31" spans="1:12" x14ac:dyDescent="0.25">
      <c r="A31" s="103"/>
      <c r="B31" s="103"/>
      <c r="C31" s="103"/>
      <c r="D31" s="103"/>
      <c r="E31" s="103"/>
      <c r="F31" s="103"/>
      <c r="G31" s="103"/>
      <c r="H31" s="103"/>
      <c r="I31" s="103"/>
      <c r="J31" s="103"/>
      <c r="K31" s="103"/>
      <c r="L31" s="103"/>
    </row>
    <row r="32" spans="1:12" x14ac:dyDescent="0.25">
      <c r="A32" s="103"/>
      <c r="B32" s="103"/>
      <c r="C32" s="103"/>
      <c r="D32" s="103"/>
      <c r="E32" s="103"/>
      <c r="F32" s="273"/>
      <c r="G32" s="273"/>
      <c r="H32" s="273"/>
      <c r="I32" s="103"/>
      <c r="J32" s="274"/>
      <c r="K32" s="274"/>
      <c r="L32" s="274"/>
    </row>
    <row r="33" spans="1:12" x14ac:dyDescent="0.25">
      <c r="A33" s="322"/>
      <c r="B33" s="322"/>
      <c r="C33" s="322"/>
      <c r="D33" s="322"/>
      <c r="E33" s="322"/>
      <c r="F33" s="322"/>
      <c r="G33" s="322"/>
      <c r="H33" s="322"/>
      <c r="I33" s="322"/>
      <c r="J33" s="322"/>
      <c r="K33" s="322"/>
      <c r="L33" s="322"/>
    </row>
    <row r="34" spans="1:12" ht="15.75" x14ac:dyDescent="0.25">
      <c r="A34" s="323" t="s">
        <v>812</v>
      </c>
      <c r="B34" s="323"/>
      <c r="C34" s="323"/>
      <c r="D34" s="323"/>
      <c r="E34" s="323"/>
      <c r="F34" s="323"/>
      <c r="G34" s="323"/>
      <c r="H34" s="323"/>
      <c r="I34" s="323"/>
      <c r="J34" s="323"/>
      <c r="K34" s="323"/>
      <c r="L34" s="323"/>
    </row>
    <row r="35" spans="1:12" ht="19.5" x14ac:dyDescent="0.25">
      <c r="A35" s="324" t="s">
        <v>1116</v>
      </c>
      <c r="B35" s="324"/>
      <c r="C35" s="324"/>
      <c r="D35" s="324"/>
      <c r="E35" s="324"/>
      <c r="F35" s="324"/>
      <c r="G35" s="324"/>
      <c r="H35" s="324"/>
      <c r="I35" s="324"/>
      <c r="J35" s="324"/>
      <c r="K35" s="324"/>
      <c r="L35" s="324"/>
    </row>
    <row r="36" spans="1:12" ht="16.5" customHeight="1" x14ac:dyDescent="0.25">
      <c r="A36" s="270" t="s">
        <v>1117</v>
      </c>
      <c r="B36" s="270"/>
      <c r="C36" s="270"/>
      <c r="D36" s="270"/>
      <c r="E36" s="270"/>
      <c r="F36" s="270"/>
      <c r="G36" s="270"/>
      <c r="H36" s="270"/>
      <c r="I36" s="270"/>
      <c r="J36" s="270"/>
      <c r="K36" s="270"/>
      <c r="L36" s="270"/>
    </row>
    <row r="37" spans="1:12" ht="15.75" x14ac:dyDescent="0.25">
      <c r="A37" s="314"/>
      <c r="B37" s="314"/>
      <c r="C37" s="314"/>
      <c r="D37" s="314"/>
      <c r="E37" s="314"/>
      <c r="F37" s="314"/>
      <c r="G37" s="314"/>
      <c r="H37" s="314"/>
      <c r="I37" s="314"/>
      <c r="J37" s="314"/>
      <c r="K37" s="314"/>
      <c r="L37" s="314"/>
    </row>
    <row r="38" spans="1:12" ht="15.75" x14ac:dyDescent="0.25">
      <c r="A38" s="314"/>
      <c r="B38" s="314"/>
      <c r="C38" s="314"/>
      <c r="D38" s="314"/>
      <c r="E38" s="314"/>
      <c r="F38" s="314"/>
      <c r="G38" s="314"/>
      <c r="H38" s="314"/>
      <c r="I38" s="314"/>
      <c r="J38" s="314"/>
      <c r="K38" s="314"/>
      <c r="L38" s="314"/>
    </row>
  </sheetData>
  <mergeCells count="71">
    <mergeCell ref="A38:L38"/>
    <mergeCell ref="A2:L2"/>
    <mergeCell ref="A3:L3"/>
    <mergeCell ref="A4:L4"/>
    <mergeCell ref="A30:L30"/>
    <mergeCell ref="A33:L33"/>
    <mergeCell ref="A34:L34"/>
    <mergeCell ref="A35:L35"/>
    <mergeCell ref="A37:L37"/>
    <mergeCell ref="K23:K25"/>
    <mergeCell ref="K27:L27"/>
    <mergeCell ref="K28:L28"/>
    <mergeCell ref="G23:G25"/>
    <mergeCell ref="G27:H27"/>
    <mergeCell ref="G28:H28"/>
    <mergeCell ref="I23:I25"/>
    <mergeCell ref="A8:L8"/>
    <mergeCell ref="A9:L9"/>
    <mergeCell ref="A26:D26"/>
    <mergeCell ref="E23:E25"/>
    <mergeCell ref="A27:D28"/>
    <mergeCell ref="E27:F27"/>
    <mergeCell ref="E28:F28"/>
    <mergeCell ref="A21:A22"/>
    <mergeCell ref="B21:B22"/>
    <mergeCell ref="C21:C22"/>
    <mergeCell ref="A19:A20"/>
    <mergeCell ref="B19:B20"/>
    <mergeCell ref="C19:C20"/>
    <mergeCell ref="C11:C12"/>
    <mergeCell ref="A10:L10"/>
    <mergeCell ref="A13:A14"/>
    <mergeCell ref="I27:J27"/>
    <mergeCell ref="I28:J28"/>
    <mergeCell ref="D21:D22"/>
    <mergeCell ref="E11:F11"/>
    <mergeCell ref="D11:D12"/>
    <mergeCell ref="E14:F14"/>
    <mergeCell ref="D13:D14"/>
    <mergeCell ref="A1:L1"/>
    <mergeCell ref="A17:A18"/>
    <mergeCell ref="B17:B18"/>
    <mergeCell ref="C17:C18"/>
    <mergeCell ref="D17:D18"/>
    <mergeCell ref="A5:L5"/>
    <mergeCell ref="A6:L7"/>
    <mergeCell ref="A15:A16"/>
    <mergeCell ref="B15:B16"/>
    <mergeCell ref="C15:C16"/>
    <mergeCell ref="C13:C14"/>
    <mergeCell ref="A11:A12"/>
    <mergeCell ref="B11:B12"/>
    <mergeCell ref="I11:J11"/>
    <mergeCell ref="K11:L11"/>
    <mergeCell ref="I14:J14"/>
    <mergeCell ref="K14:L14"/>
    <mergeCell ref="G11:H11"/>
    <mergeCell ref="G14:H14"/>
    <mergeCell ref="B13:B14"/>
    <mergeCell ref="A36:L36"/>
    <mergeCell ref="A23:B23"/>
    <mergeCell ref="A24:B24"/>
    <mergeCell ref="A25:B25"/>
    <mergeCell ref="C24:D24"/>
    <mergeCell ref="A29:D29"/>
    <mergeCell ref="F32:H32"/>
    <mergeCell ref="J32:L32"/>
    <mergeCell ref="C25:D25"/>
    <mergeCell ref="D19:D20"/>
    <mergeCell ref="D15:D16"/>
    <mergeCell ref="E16:F16"/>
  </mergeCells>
  <pageMargins left="0.51181102362204722" right="0.51181102362204722" top="0.78740157480314965" bottom="0.78740157480314965" header="0.31496062992125984" footer="0.31496062992125984"/>
  <pageSetup paperSize="9" scale="78" orientation="landscape" r:id="rId1"/>
  <ignoredErrors>
    <ignoredError sqref="F23:J26" formula="1"/>
    <ignoredError sqref="A13:A22" numberStoredAsText="1"/>
  </ignoredErrors>
  <drawing r:id="rId2"/>
  <legacyDrawing r:id="rId3"/>
  <oleObjects>
    <mc:AlternateContent xmlns:mc="http://schemas.openxmlformats.org/markup-compatibility/2006">
      <mc:Choice Requires="x14">
        <oleObject shapeId="4122" r:id="rId4">
          <objectPr defaultSize="0" autoPict="0" r:id="rId5">
            <anchor moveWithCells="1" sizeWithCells="1">
              <from>
                <xdr:col>4</xdr:col>
                <xdr:colOff>419100</xdr:colOff>
                <xdr:row>0</xdr:row>
                <xdr:rowOff>66675</xdr:rowOff>
              </from>
              <to>
                <xdr:col>5</xdr:col>
                <xdr:colOff>428625</xdr:colOff>
                <xdr:row>1</xdr:row>
                <xdr:rowOff>0</xdr:rowOff>
              </to>
            </anchor>
          </objectPr>
        </oleObject>
      </mc:Choice>
      <mc:Fallback>
        <oleObject shapeId="4122"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H329"/>
  <sheetViews>
    <sheetView view="pageBreakPreview" topLeftCell="A304" zoomScaleNormal="100" zoomScaleSheetLayoutView="100" workbookViewId="0">
      <selection activeCell="A327" sqref="A327:H327"/>
    </sheetView>
  </sheetViews>
  <sheetFormatPr defaultColWidth="9.140625" defaultRowHeight="15" x14ac:dyDescent="0.25"/>
  <cols>
    <col min="1" max="1" width="8.5703125" style="6" customWidth="1"/>
    <col min="2" max="2" width="8.28515625" style="6" customWidth="1"/>
    <col min="3" max="3" width="13.42578125" style="6" customWidth="1"/>
    <col min="4" max="4" width="58.42578125" customWidth="1"/>
    <col min="5" max="5" width="5.85546875" customWidth="1"/>
    <col min="6" max="6" width="12" customWidth="1"/>
    <col min="7" max="7" width="53" style="122" customWidth="1"/>
    <col min="8" max="8" width="33.140625" style="182" customWidth="1"/>
  </cols>
  <sheetData>
    <row r="1" spans="1:8" ht="71.25" customHeight="1" x14ac:dyDescent="0.25">
      <c r="A1" s="225"/>
      <c r="B1" s="226"/>
      <c r="C1" s="226"/>
      <c r="D1" s="226"/>
      <c r="E1" s="226"/>
      <c r="F1" s="226"/>
      <c r="G1" s="226"/>
      <c r="H1" s="227"/>
    </row>
    <row r="2" spans="1:8" x14ac:dyDescent="0.25">
      <c r="A2" s="228" t="s">
        <v>796</v>
      </c>
      <c r="B2" s="229"/>
      <c r="C2" s="229"/>
      <c r="D2" s="229"/>
      <c r="E2" s="229"/>
      <c r="F2" s="229"/>
      <c r="G2" s="229"/>
      <c r="H2" s="230"/>
    </row>
    <row r="3" spans="1:8" x14ac:dyDescent="0.25">
      <c r="A3" s="228" t="s">
        <v>797</v>
      </c>
      <c r="B3" s="229"/>
      <c r="C3" s="229"/>
      <c r="D3" s="229"/>
      <c r="E3" s="229"/>
      <c r="F3" s="229"/>
      <c r="G3" s="229"/>
      <c r="H3" s="230"/>
    </row>
    <row r="4" spans="1:8" x14ac:dyDescent="0.25">
      <c r="A4" s="231" t="s">
        <v>798</v>
      </c>
      <c r="B4" s="232"/>
      <c r="C4" s="232"/>
      <c r="D4" s="232"/>
      <c r="E4" s="232"/>
      <c r="F4" s="232"/>
      <c r="G4" s="232"/>
      <c r="H4" s="233"/>
    </row>
    <row r="5" spans="1:8" ht="12.75" customHeight="1" x14ac:dyDescent="0.25">
      <c r="A5" s="236" t="s">
        <v>806</v>
      </c>
      <c r="B5" s="237"/>
      <c r="C5" s="237"/>
      <c r="D5" s="237"/>
      <c r="E5" s="237"/>
      <c r="F5" s="237"/>
      <c r="G5" s="237"/>
      <c r="H5" s="238"/>
    </row>
    <row r="6" spans="1:8" ht="8.25" customHeight="1" x14ac:dyDescent="0.25">
      <c r="A6" s="239"/>
      <c r="B6" s="240"/>
      <c r="C6" s="240"/>
      <c r="D6" s="240"/>
      <c r="E6" s="240"/>
      <c r="F6" s="240"/>
      <c r="G6" s="240"/>
      <c r="H6" s="241"/>
    </row>
    <row r="7" spans="1:8" x14ac:dyDescent="0.25">
      <c r="A7" s="242" t="s">
        <v>839</v>
      </c>
      <c r="B7" s="243"/>
      <c r="C7" s="243"/>
      <c r="D7" s="243"/>
      <c r="E7" s="243"/>
      <c r="F7" s="243"/>
      <c r="G7" s="243"/>
      <c r="H7" s="244"/>
    </row>
    <row r="8" spans="1:8" x14ac:dyDescent="0.25">
      <c r="A8" s="234" t="s">
        <v>840</v>
      </c>
      <c r="B8" s="235"/>
      <c r="C8" s="235"/>
      <c r="D8" s="235"/>
      <c r="E8" s="235"/>
      <c r="F8" s="235"/>
      <c r="G8" s="235"/>
      <c r="H8" s="245"/>
    </row>
    <row r="9" spans="1:8" x14ac:dyDescent="0.25">
      <c r="A9" s="234" t="s">
        <v>1373</v>
      </c>
      <c r="B9" s="235"/>
      <c r="C9" s="235"/>
      <c r="D9" s="235"/>
      <c r="E9" s="235" t="s">
        <v>807</v>
      </c>
      <c r="F9" s="235"/>
      <c r="G9" s="235"/>
      <c r="H9" s="245"/>
    </row>
    <row r="10" spans="1:8" s="16" customFormat="1" ht="30" customHeight="1" x14ac:dyDescent="0.2">
      <c r="A10" s="22" t="s">
        <v>799</v>
      </c>
      <c r="B10" s="22" t="s">
        <v>795</v>
      </c>
      <c r="C10" s="22" t="s">
        <v>800</v>
      </c>
      <c r="D10" s="22" t="s">
        <v>801</v>
      </c>
      <c r="E10" s="22" t="s">
        <v>802</v>
      </c>
      <c r="F10" s="22" t="s">
        <v>809</v>
      </c>
      <c r="G10" s="22" t="s">
        <v>1135</v>
      </c>
      <c r="H10" s="174" t="s">
        <v>1136</v>
      </c>
    </row>
    <row r="11" spans="1:8" s="13" customFormat="1" ht="15" customHeight="1" x14ac:dyDescent="0.2">
      <c r="A11" s="183" t="s">
        <v>41</v>
      </c>
      <c r="B11" s="37"/>
      <c r="C11" s="17"/>
      <c r="D11" s="18" t="s">
        <v>793</v>
      </c>
      <c r="E11" s="19"/>
      <c r="F11" s="20"/>
      <c r="G11" s="175"/>
      <c r="H11" s="184"/>
    </row>
    <row r="12" spans="1:8" s="1" customFormat="1" ht="15" customHeight="1" x14ac:dyDescent="0.2">
      <c r="A12" s="185" t="s">
        <v>17</v>
      </c>
      <c r="B12" s="38">
        <v>42767</v>
      </c>
      <c r="C12" s="7" t="s">
        <v>610</v>
      </c>
      <c r="D12" s="35" t="s">
        <v>47</v>
      </c>
      <c r="E12" s="2" t="s">
        <v>197</v>
      </c>
      <c r="F12" s="33">
        <v>8</v>
      </c>
      <c r="G12" s="173" t="s">
        <v>1370</v>
      </c>
      <c r="H12" s="186" t="s">
        <v>1138</v>
      </c>
    </row>
    <row r="13" spans="1:8" s="1" customFormat="1" ht="15" customHeight="1" x14ac:dyDescent="0.2">
      <c r="A13" s="185" t="s">
        <v>18</v>
      </c>
      <c r="B13" s="38">
        <v>42767</v>
      </c>
      <c r="C13" s="7" t="s">
        <v>94</v>
      </c>
      <c r="D13" s="35" t="s">
        <v>0</v>
      </c>
      <c r="E13" s="2" t="s">
        <v>197</v>
      </c>
      <c r="F13" s="33">
        <v>551.41999999999996</v>
      </c>
      <c r="G13" s="173" t="s">
        <v>1137</v>
      </c>
      <c r="H13" s="187"/>
    </row>
    <row r="14" spans="1:8" s="13" customFormat="1" ht="15" customHeight="1" x14ac:dyDescent="0.2">
      <c r="A14" s="188"/>
      <c r="B14" s="39"/>
      <c r="C14" s="24"/>
      <c r="D14" s="219"/>
      <c r="E14" s="220"/>
      <c r="F14" s="220"/>
      <c r="G14" s="220"/>
      <c r="H14" s="328"/>
    </row>
    <row r="15" spans="1:8" s="28" customFormat="1" ht="15" customHeight="1" x14ac:dyDescent="0.2">
      <c r="A15" s="185"/>
      <c r="B15" s="38"/>
      <c r="C15" s="7"/>
      <c r="D15" s="25"/>
      <c r="E15" s="26"/>
      <c r="F15" s="26"/>
      <c r="G15" s="176"/>
      <c r="H15" s="189"/>
    </row>
    <row r="16" spans="1:8" s="1" customFormat="1" ht="15" customHeight="1" x14ac:dyDescent="0.2">
      <c r="A16" s="190" t="s">
        <v>43</v>
      </c>
      <c r="B16" s="9"/>
      <c r="C16" s="9"/>
      <c r="D16" s="14" t="s">
        <v>243</v>
      </c>
      <c r="E16" s="10"/>
      <c r="F16" s="11"/>
      <c r="G16" s="177"/>
      <c r="H16" s="191"/>
    </row>
    <row r="17" spans="1:8" s="1" customFormat="1" ht="15" customHeight="1" x14ac:dyDescent="0.2">
      <c r="A17" s="190" t="s">
        <v>711</v>
      </c>
      <c r="B17" s="9"/>
      <c r="C17" s="9"/>
      <c r="D17" s="14" t="s">
        <v>148</v>
      </c>
      <c r="E17" s="10"/>
      <c r="F17" s="11"/>
      <c r="G17" s="177"/>
      <c r="H17" s="191"/>
    </row>
    <row r="18" spans="1:8" s="28" customFormat="1" ht="15" customHeight="1" x14ac:dyDescent="0.2">
      <c r="A18" s="185" t="s">
        <v>380</v>
      </c>
      <c r="B18" s="38">
        <v>42767</v>
      </c>
      <c r="C18" s="7" t="s">
        <v>781</v>
      </c>
      <c r="D18" s="35" t="s">
        <v>469</v>
      </c>
      <c r="E18" s="2" t="s">
        <v>60</v>
      </c>
      <c r="F18" s="33">
        <v>176</v>
      </c>
      <c r="G18" s="173" t="s">
        <v>1144</v>
      </c>
      <c r="H18" s="186" t="s">
        <v>1139</v>
      </c>
    </row>
    <row r="19" spans="1:8" s="28" customFormat="1" ht="15" customHeight="1" x14ac:dyDescent="0.2">
      <c r="A19" s="185" t="s">
        <v>384</v>
      </c>
      <c r="B19" s="38">
        <v>42767</v>
      </c>
      <c r="C19" s="7" t="s">
        <v>792</v>
      </c>
      <c r="D19" s="35" t="s">
        <v>647</v>
      </c>
      <c r="E19" s="2" t="s">
        <v>60</v>
      </c>
      <c r="F19" s="33">
        <v>704</v>
      </c>
      <c r="G19" s="173" t="s">
        <v>1143</v>
      </c>
      <c r="H19" s="186" t="s">
        <v>1140</v>
      </c>
    </row>
    <row r="20" spans="1:8" s="28" customFormat="1" ht="29.25" customHeight="1" x14ac:dyDescent="0.2">
      <c r="A20" s="185" t="s">
        <v>386</v>
      </c>
      <c r="B20" s="7"/>
      <c r="C20" s="7" t="s">
        <v>127</v>
      </c>
      <c r="D20" s="35" t="s">
        <v>621</v>
      </c>
      <c r="E20" s="2" t="s">
        <v>60</v>
      </c>
      <c r="F20" s="33">
        <v>630</v>
      </c>
      <c r="G20" s="173" t="s">
        <v>1142</v>
      </c>
      <c r="H20" s="186" t="s">
        <v>1141</v>
      </c>
    </row>
    <row r="21" spans="1:8" s="31" customFormat="1" ht="15" customHeight="1" x14ac:dyDescent="0.25">
      <c r="A21" s="190" t="s">
        <v>713</v>
      </c>
      <c r="B21" s="9"/>
      <c r="C21" s="9"/>
      <c r="D21" s="14" t="s">
        <v>791</v>
      </c>
      <c r="E21" s="14"/>
      <c r="F21" s="29"/>
      <c r="G21" s="178"/>
      <c r="H21" s="192"/>
    </row>
    <row r="22" spans="1:8" s="28" customFormat="1" ht="12.75" x14ac:dyDescent="0.2">
      <c r="A22" s="185" t="s">
        <v>291</v>
      </c>
      <c r="B22" s="38">
        <v>42767</v>
      </c>
      <c r="C22" s="7" t="s">
        <v>234</v>
      </c>
      <c r="D22" s="35" t="s">
        <v>688</v>
      </c>
      <c r="E22" s="2" t="s">
        <v>198</v>
      </c>
      <c r="F22" s="33">
        <v>10</v>
      </c>
      <c r="G22" s="173" t="s">
        <v>1148</v>
      </c>
      <c r="H22" s="186" t="s">
        <v>1145</v>
      </c>
    </row>
    <row r="23" spans="1:8" s="28" customFormat="1" ht="33.75" x14ac:dyDescent="0.2">
      <c r="A23" s="185" t="s">
        <v>293</v>
      </c>
      <c r="B23" s="38">
        <v>42767</v>
      </c>
      <c r="C23" s="7" t="s">
        <v>255</v>
      </c>
      <c r="D23" s="35" t="s">
        <v>7</v>
      </c>
      <c r="E23" s="2" t="s">
        <v>478</v>
      </c>
      <c r="F23" s="33">
        <v>750</v>
      </c>
      <c r="G23" s="173" t="s">
        <v>1147</v>
      </c>
      <c r="H23" s="186" t="s">
        <v>1146</v>
      </c>
    </row>
    <row r="24" spans="1:8" s="28" customFormat="1" ht="15" customHeight="1" x14ac:dyDescent="0.2">
      <c r="A24" s="188"/>
      <c r="B24" s="39"/>
      <c r="C24" s="24"/>
      <c r="D24" s="219"/>
      <c r="E24" s="220"/>
      <c r="F24" s="220"/>
      <c r="G24" s="220"/>
      <c r="H24" s="328"/>
    </row>
    <row r="25" spans="1:8" s="28" customFormat="1" ht="15" customHeight="1" x14ac:dyDescent="0.2">
      <c r="A25" s="185"/>
      <c r="B25" s="7"/>
      <c r="C25" s="7"/>
      <c r="D25" s="3"/>
      <c r="E25" s="2"/>
      <c r="F25" s="4"/>
      <c r="G25" s="179"/>
      <c r="H25" s="193"/>
    </row>
    <row r="26" spans="1:8" s="1" customFormat="1" ht="15" customHeight="1" x14ac:dyDescent="0.2">
      <c r="A26" s="190" t="s">
        <v>44</v>
      </c>
      <c r="B26" s="9"/>
      <c r="C26" s="9"/>
      <c r="D26" s="14" t="s">
        <v>734</v>
      </c>
      <c r="E26" s="14"/>
      <c r="F26" s="29"/>
      <c r="G26" s="178"/>
      <c r="H26" s="192"/>
    </row>
    <row r="27" spans="1:8" s="1" customFormat="1" ht="15" customHeight="1" x14ac:dyDescent="0.2">
      <c r="A27" s="190" t="s">
        <v>614</v>
      </c>
      <c r="B27" s="9"/>
      <c r="C27" s="9"/>
      <c r="D27" s="14" t="s">
        <v>327</v>
      </c>
      <c r="E27" s="14"/>
      <c r="F27" s="29"/>
      <c r="G27" s="178"/>
      <c r="H27" s="192"/>
    </row>
    <row r="28" spans="1:8" s="28" customFormat="1" ht="22.5" x14ac:dyDescent="0.2">
      <c r="A28" s="185" t="s">
        <v>628</v>
      </c>
      <c r="B28" s="38">
        <v>42767</v>
      </c>
      <c r="C28" s="7" t="s">
        <v>770</v>
      </c>
      <c r="D28" s="35" t="s">
        <v>539</v>
      </c>
      <c r="E28" s="7" t="s">
        <v>198</v>
      </c>
      <c r="F28" s="33">
        <v>26.41</v>
      </c>
      <c r="G28" s="173" t="s">
        <v>1150</v>
      </c>
      <c r="H28" s="186" t="s">
        <v>1149</v>
      </c>
    </row>
    <row r="29" spans="1:8" s="13" customFormat="1" ht="15" customHeight="1" x14ac:dyDescent="0.2">
      <c r="A29" s="190" t="s">
        <v>616</v>
      </c>
      <c r="B29" s="9"/>
      <c r="C29" s="9"/>
      <c r="D29" s="14" t="s">
        <v>414</v>
      </c>
      <c r="E29" s="14"/>
      <c r="F29" s="29"/>
      <c r="G29" s="178"/>
      <c r="H29" s="194"/>
    </row>
    <row r="30" spans="1:8" s="28" customFormat="1" ht="12.75" x14ac:dyDescent="0.2">
      <c r="A30" s="185" t="s">
        <v>518</v>
      </c>
      <c r="B30" s="38">
        <v>42767</v>
      </c>
      <c r="C30" s="7" t="s">
        <v>441</v>
      </c>
      <c r="D30" s="35" t="s">
        <v>401</v>
      </c>
      <c r="E30" s="7" t="s">
        <v>197</v>
      </c>
      <c r="F30" s="33">
        <v>531.91</v>
      </c>
      <c r="G30" s="173" t="s">
        <v>1153</v>
      </c>
      <c r="H30" s="186" t="s">
        <v>1151</v>
      </c>
    </row>
    <row r="31" spans="1:8" s="28" customFormat="1" ht="22.5" x14ac:dyDescent="0.2">
      <c r="A31" s="185" t="s">
        <v>520</v>
      </c>
      <c r="B31" s="38">
        <v>42767</v>
      </c>
      <c r="C31" s="7" t="s">
        <v>732</v>
      </c>
      <c r="D31" s="35" t="s">
        <v>149</v>
      </c>
      <c r="E31" s="7" t="s">
        <v>197</v>
      </c>
      <c r="F31" s="33">
        <v>213.79</v>
      </c>
      <c r="G31" s="173" t="s">
        <v>1154</v>
      </c>
      <c r="H31" s="186" t="s">
        <v>1152</v>
      </c>
    </row>
    <row r="32" spans="1:8" s="13" customFormat="1" ht="15" customHeight="1" x14ac:dyDescent="0.2">
      <c r="A32" s="190" t="s">
        <v>617</v>
      </c>
      <c r="B32" s="9"/>
      <c r="C32" s="9"/>
      <c r="D32" s="14" t="s">
        <v>333</v>
      </c>
      <c r="E32" s="14"/>
      <c r="F32" s="29"/>
      <c r="G32" s="178"/>
      <c r="H32" s="194"/>
    </row>
    <row r="33" spans="1:8" s="28" customFormat="1" ht="22.5" x14ac:dyDescent="0.2">
      <c r="A33" s="185" t="s">
        <v>403</v>
      </c>
      <c r="B33" s="38">
        <v>42767</v>
      </c>
      <c r="C33" s="7" t="s">
        <v>251</v>
      </c>
      <c r="D33" s="35" t="s">
        <v>632</v>
      </c>
      <c r="E33" s="7" t="s">
        <v>197</v>
      </c>
      <c r="F33" s="33">
        <v>826.26</v>
      </c>
      <c r="G33" s="173" t="s">
        <v>1157</v>
      </c>
      <c r="H33" s="186" t="s">
        <v>1155</v>
      </c>
    </row>
    <row r="34" spans="1:8" s="28" customFormat="1" ht="12.75" x14ac:dyDescent="0.2">
      <c r="A34" s="185" t="s">
        <v>404</v>
      </c>
      <c r="B34" s="38">
        <v>42767</v>
      </c>
      <c r="C34" s="7" t="s">
        <v>195</v>
      </c>
      <c r="D34" s="35" t="s">
        <v>543</v>
      </c>
      <c r="E34" s="7" t="s">
        <v>197</v>
      </c>
      <c r="F34" s="33">
        <v>48.03</v>
      </c>
      <c r="G34" s="173" t="s">
        <v>1158</v>
      </c>
      <c r="H34" s="186" t="s">
        <v>1156</v>
      </c>
    </row>
    <row r="35" spans="1:8" s="13" customFormat="1" ht="15" customHeight="1" x14ac:dyDescent="0.2">
      <c r="A35" s="190" t="s">
        <v>618</v>
      </c>
      <c r="B35" s="9"/>
      <c r="C35" s="9"/>
      <c r="D35" s="14" t="s">
        <v>450</v>
      </c>
      <c r="E35" s="14"/>
      <c r="F35" s="29"/>
      <c r="G35" s="178"/>
      <c r="H35" s="194"/>
    </row>
    <row r="36" spans="1:8" s="28" customFormat="1" ht="22.5" x14ac:dyDescent="0.2">
      <c r="A36" s="185" t="s">
        <v>309</v>
      </c>
      <c r="B36" s="38">
        <v>42767</v>
      </c>
      <c r="C36" s="7" t="s">
        <v>193</v>
      </c>
      <c r="D36" s="35" t="s">
        <v>422</v>
      </c>
      <c r="E36" s="7" t="s">
        <v>198</v>
      </c>
      <c r="F36" s="33">
        <v>5</v>
      </c>
      <c r="G36" s="180" t="s">
        <v>1160</v>
      </c>
      <c r="H36" s="186" t="s">
        <v>1159</v>
      </c>
    </row>
    <row r="37" spans="1:8" s="13" customFormat="1" ht="15" customHeight="1" x14ac:dyDescent="0.2">
      <c r="A37" s="190" t="s">
        <v>622</v>
      </c>
      <c r="B37" s="9"/>
      <c r="C37" s="9"/>
      <c r="D37" s="14" t="s">
        <v>362</v>
      </c>
      <c r="E37" s="14"/>
      <c r="F37" s="29"/>
      <c r="G37" s="178"/>
      <c r="H37" s="194"/>
    </row>
    <row r="38" spans="1:8" s="28" customFormat="1" ht="12.75" x14ac:dyDescent="0.2">
      <c r="A38" s="185" t="s">
        <v>223</v>
      </c>
      <c r="B38" s="38">
        <v>42767</v>
      </c>
      <c r="C38" s="7" t="s">
        <v>771</v>
      </c>
      <c r="D38" s="35" t="s">
        <v>212</v>
      </c>
      <c r="E38" s="7" t="s">
        <v>197</v>
      </c>
      <c r="F38" s="33">
        <v>551.91</v>
      </c>
      <c r="G38" s="173" t="s">
        <v>1162</v>
      </c>
      <c r="H38" s="186" t="s">
        <v>1161</v>
      </c>
    </row>
    <row r="39" spans="1:8" s="28" customFormat="1" ht="12.75" x14ac:dyDescent="0.2">
      <c r="A39" s="185" t="s">
        <v>224</v>
      </c>
      <c r="B39" s="38">
        <v>42767</v>
      </c>
      <c r="C39" s="7" t="s">
        <v>232</v>
      </c>
      <c r="D39" s="35" t="s">
        <v>457</v>
      </c>
      <c r="E39" s="7" t="s">
        <v>63</v>
      </c>
      <c r="F39" s="33">
        <v>85.12</v>
      </c>
      <c r="G39" s="173" t="s">
        <v>1164</v>
      </c>
      <c r="H39" s="186" t="s">
        <v>1163</v>
      </c>
    </row>
    <row r="40" spans="1:8" s="28" customFormat="1" ht="12.75" x14ac:dyDescent="0.2">
      <c r="A40" s="185" t="s">
        <v>225</v>
      </c>
      <c r="B40" s="38">
        <v>42767</v>
      </c>
      <c r="C40" s="7" t="s">
        <v>214</v>
      </c>
      <c r="D40" s="35" t="s">
        <v>330</v>
      </c>
      <c r="E40" s="7" t="s">
        <v>197</v>
      </c>
      <c r="F40" s="33">
        <v>551.91</v>
      </c>
      <c r="G40" s="173" t="s">
        <v>1165</v>
      </c>
      <c r="H40" s="186" t="s">
        <v>1161</v>
      </c>
    </row>
    <row r="41" spans="1:8" s="13" customFormat="1" ht="15" customHeight="1" x14ac:dyDescent="0.2">
      <c r="A41" s="190" t="s">
        <v>624</v>
      </c>
      <c r="B41" s="9"/>
      <c r="C41" s="9"/>
      <c r="D41" s="14" t="s">
        <v>263</v>
      </c>
      <c r="E41" s="14"/>
      <c r="F41" s="29"/>
      <c r="G41" s="178"/>
      <c r="H41" s="194"/>
    </row>
    <row r="42" spans="1:8" s="28" customFormat="1" ht="22.5" x14ac:dyDescent="0.2">
      <c r="A42" s="185" t="s">
        <v>129</v>
      </c>
      <c r="B42" s="38">
        <v>42767</v>
      </c>
      <c r="C42" s="7" t="s">
        <v>772</v>
      </c>
      <c r="D42" s="35" t="s">
        <v>211</v>
      </c>
      <c r="E42" s="7" t="s">
        <v>63</v>
      </c>
      <c r="F42" s="33">
        <v>300</v>
      </c>
      <c r="G42" s="173" t="s">
        <v>1167</v>
      </c>
      <c r="H42" s="186" t="s">
        <v>1166</v>
      </c>
    </row>
    <row r="43" spans="1:8" s="28" customFormat="1" ht="12.75" x14ac:dyDescent="0.2">
      <c r="A43" s="185" t="s">
        <v>131</v>
      </c>
      <c r="B43" s="38">
        <v>42767</v>
      </c>
      <c r="C43" s="7" t="s">
        <v>124</v>
      </c>
      <c r="D43" s="35" t="s">
        <v>8</v>
      </c>
      <c r="E43" s="7" t="s">
        <v>355</v>
      </c>
      <c r="F43" s="33">
        <v>21</v>
      </c>
      <c r="G43" s="173" t="s">
        <v>1174</v>
      </c>
      <c r="H43" s="186" t="s">
        <v>1168</v>
      </c>
    </row>
    <row r="44" spans="1:8" s="28" customFormat="1" ht="22.5" x14ac:dyDescent="0.2">
      <c r="A44" s="185" t="s">
        <v>132</v>
      </c>
      <c r="B44" s="38">
        <v>42767</v>
      </c>
      <c r="C44" s="7" t="s">
        <v>216</v>
      </c>
      <c r="D44" s="35" t="s">
        <v>544</v>
      </c>
      <c r="E44" s="7" t="s">
        <v>355</v>
      </c>
      <c r="F44" s="33">
        <v>7</v>
      </c>
      <c r="G44" s="173" t="s">
        <v>1173</v>
      </c>
      <c r="H44" s="186" t="s">
        <v>1169</v>
      </c>
    </row>
    <row r="45" spans="1:8" s="28" customFormat="1" ht="12.75" x14ac:dyDescent="0.2">
      <c r="A45" s="185" t="s">
        <v>134</v>
      </c>
      <c r="B45" s="38">
        <v>42767</v>
      </c>
      <c r="C45" s="7" t="s">
        <v>768</v>
      </c>
      <c r="D45" s="35" t="s">
        <v>133</v>
      </c>
      <c r="E45" s="7" t="s">
        <v>355</v>
      </c>
      <c r="F45" s="33">
        <v>14</v>
      </c>
      <c r="G45" s="173" t="s">
        <v>1172</v>
      </c>
      <c r="H45" s="186" t="s">
        <v>1170</v>
      </c>
    </row>
    <row r="46" spans="1:8" s="28" customFormat="1" ht="12.75" x14ac:dyDescent="0.2">
      <c r="A46" s="185" t="s">
        <v>135</v>
      </c>
      <c r="B46" s="38">
        <v>42767</v>
      </c>
      <c r="C46" s="7" t="s">
        <v>765</v>
      </c>
      <c r="D46" s="35" t="s">
        <v>139</v>
      </c>
      <c r="E46" s="7" t="s">
        <v>355</v>
      </c>
      <c r="F46" s="33">
        <v>5</v>
      </c>
      <c r="G46" s="173" t="s">
        <v>1171</v>
      </c>
      <c r="H46" s="186" t="s">
        <v>1159</v>
      </c>
    </row>
    <row r="47" spans="1:8" s="13" customFormat="1" ht="15" customHeight="1" x14ac:dyDescent="0.2">
      <c r="A47" s="190" t="s">
        <v>625</v>
      </c>
      <c r="B47" s="9"/>
      <c r="C47" s="9"/>
      <c r="D47" s="14" t="s">
        <v>637</v>
      </c>
      <c r="E47" s="14"/>
      <c r="F47" s="29"/>
      <c r="G47" s="178"/>
      <c r="H47" s="194"/>
    </row>
    <row r="48" spans="1:8" s="28" customFormat="1" ht="12.75" x14ac:dyDescent="0.2">
      <c r="A48" s="185" t="s">
        <v>3</v>
      </c>
      <c r="B48" s="38">
        <v>42767</v>
      </c>
      <c r="C48" s="7" t="s">
        <v>733</v>
      </c>
      <c r="D48" s="35" t="s">
        <v>67</v>
      </c>
      <c r="E48" s="7" t="s">
        <v>63</v>
      </c>
      <c r="F48" s="33">
        <v>500</v>
      </c>
      <c r="G48" s="173" t="s">
        <v>1176</v>
      </c>
      <c r="H48" s="186" t="s">
        <v>1175</v>
      </c>
    </row>
    <row r="49" spans="1:8" s="13" customFormat="1" ht="15" customHeight="1" x14ac:dyDescent="0.2">
      <c r="A49" s="190" t="s">
        <v>626</v>
      </c>
      <c r="B49" s="9"/>
      <c r="C49" s="9"/>
      <c r="D49" s="14" t="s">
        <v>228</v>
      </c>
      <c r="E49" s="14"/>
      <c r="F49" s="29"/>
      <c r="G49" s="178"/>
      <c r="H49" s="194"/>
    </row>
    <row r="50" spans="1:8" s="28" customFormat="1" ht="12.75" x14ac:dyDescent="0.2">
      <c r="A50" s="185" t="s">
        <v>701</v>
      </c>
      <c r="B50" s="38">
        <v>42767</v>
      </c>
      <c r="C50" s="7" t="s">
        <v>125</v>
      </c>
      <c r="D50" s="35" t="s">
        <v>190</v>
      </c>
      <c r="E50" s="7" t="s">
        <v>197</v>
      </c>
      <c r="F50" s="33">
        <v>71.260000000000005</v>
      </c>
      <c r="G50" s="173" t="s">
        <v>1178</v>
      </c>
      <c r="H50" s="186" t="s">
        <v>1177</v>
      </c>
    </row>
    <row r="51" spans="1:8" s="13" customFormat="1" ht="15" customHeight="1" x14ac:dyDescent="0.2">
      <c r="A51" s="188"/>
      <c r="B51" s="39"/>
      <c r="C51" s="24"/>
      <c r="D51" s="219"/>
      <c r="E51" s="220"/>
      <c r="F51" s="220"/>
      <c r="G51" s="220"/>
      <c r="H51" s="328"/>
    </row>
    <row r="52" spans="1:8" s="28" customFormat="1" ht="15" customHeight="1" x14ac:dyDescent="0.2">
      <c r="A52" s="185"/>
      <c r="B52" s="38">
        <v>42767</v>
      </c>
      <c r="C52" s="7"/>
      <c r="D52" s="3"/>
      <c r="E52" s="2"/>
      <c r="F52" s="4"/>
      <c r="G52" s="179"/>
      <c r="H52" s="193"/>
    </row>
    <row r="53" spans="1:8" s="13" customFormat="1" ht="15" customHeight="1" x14ac:dyDescent="0.2">
      <c r="A53" s="190" t="s">
        <v>45</v>
      </c>
      <c r="B53" s="9"/>
      <c r="C53" s="9"/>
      <c r="D53" s="14" t="s">
        <v>142</v>
      </c>
      <c r="E53" s="14"/>
      <c r="F53" s="29"/>
      <c r="G53" s="178"/>
      <c r="H53" s="192"/>
    </row>
    <row r="54" spans="1:8" s="13" customFormat="1" ht="15" customHeight="1" x14ac:dyDescent="0.2">
      <c r="A54" s="190" t="s">
        <v>508</v>
      </c>
      <c r="B54" s="9"/>
      <c r="C54" s="9"/>
      <c r="D54" s="14" t="s">
        <v>275</v>
      </c>
      <c r="E54" s="14"/>
      <c r="F54" s="29"/>
      <c r="G54" s="178"/>
      <c r="H54" s="192"/>
    </row>
    <row r="55" spans="1:8" s="28" customFormat="1" ht="22.5" x14ac:dyDescent="0.2">
      <c r="A55" s="185" t="s">
        <v>51</v>
      </c>
      <c r="B55" s="38">
        <v>42767</v>
      </c>
      <c r="C55" s="7" t="s">
        <v>501</v>
      </c>
      <c r="D55" s="35" t="s">
        <v>58</v>
      </c>
      <c r="E55" s="7" t="s">
        <v>198</v>
      </c>
      <c r="F55" s="33">
        <v>5</v>
      </c>
      <c r="G55" s="180" t="s">
        <v>1179</v>
      </c>
      <c r="H55" s="186" t="s">
        <v>1159</v>
      </c>
    </row>
    <row r="56" spans="1:8" s="28" customFormat="1" ht="22.5" x14ac:dyDescent="0.2">
      <c r="A56" s="185" t="s">
        <v>54</v>
      </c>
      <c r="B56" s="38">
        <v>42767</v>
      </c>
      <c r="C56" s="7" t="s">
        <v>470</v>
      </c>
      <c r="D56" s="35" t="s">
        <v>678</v>
      </c>
      <c r="E56" s="7" t="s">
        <v>197</v>
      </c>
      <c r="F56" s="33">
        <v>20</v>
      </c>
      <c r="G56" s="173" t="s">
        <v>1179</v>
      </c>
      <c r="H56" s="186" t="s">
        <v>1180</v>
      </c>
    </row>
    <row r="57" spans="1:8" s="13" customFormat="1" ht="15" customHeight="1" x14ac:dyDescent="0.2">
      <c r="A57" s="190" t="s">
        <v>509</v>
      </c>
      <c r="B57" s="9"/>
      <c r="C57" s="9"/>
      <c r="D57" s="14" t="s">
        <v>458</v>
      </c>
      <c r="E57" s="14"/>
      <c r="F57" s="29"/>
      <c r="G57" s="178"/>
      <c r="H57" s="194"/>
    </row>
    <row r="58" spans="1:8" s="13" customFormat="1" ht="15" customHeight="1" x14ac:dyDescent="0.2">
      <c r="A58" s="190" t="s">
        <v>741</v>
      </c>
      <c r="B58" s="9"/>
      <c r="C58" s="9"/>
      <c r="D58" s="14" t="s">
        <v>766</v>
      </c>
      <c r="E58" s="14"/>
      <c r="F58" s="29"/>
      <c r="G58" s="178"/>
      <c r="H58" s="194"/>
    </row>
    <row r="59" spans="1:8" s="28" customFormat="1" ht="60" customHeight="1" x14ac:dyDescent="0.2">
      <c r="A59" s="185" t="s">
        <v>726</v>
      </c>
      <c r="B59" s="38">
        <v>42767</v>
      </c>
      <c r="C59" s="7" t="s">
        <v>14</v>
      </c>
      <c r="D59" s="35" t="s">
        <v>722</v>
      </c>
      <c r="E59" s="7" t="s">
        <v>197</v>
      </c>
      <c r="F59" s="33">
        <v>1100</v>
      </c>
      <c r="G59" s="173" t="s">
        <v>1181</v>
      </c>
      <c r="H59" s="186" t="s">
        <v>1182</v>
      </c>
    </row>
    <row r="60" spans="1:8" s="13" customFormat="1" ht="15" customHeight="1" x14ac:dyDescent="0.2">
      <c r="A60" s="190" t="s">
        <v>743</v>
      </c>
      <c r="B60" s="9"/>
      <c r="C60" s="9"/>
      <c r="D60" s="14" t="s">
        <v>77</v>
      </c>
      <c r="E60" s="14"/>
      <c r="F60" s="29"/>
      <c r="G60" s="178"/>
      <c r="H60" s="194"/>
    </row>
    <row r="61" spans="1:8" s="28" customFormat="1" ht="30" customHeight="1" x14ac:dyDescent="0.2">
      <c r="A61" s="185" t="s">
        <v>633</v>
      </c>
      <c r="B61" s="38">
        <v>42767</v>
      </c>
      <c r="C61" s="7" t="s">
        <v>370</v>
      </c>
      <c r="D61" s="35" t="s">
        <v>15</v>
      </c>
      <c r="E61" s="7" t="s">
        <v>197</v>
      </c>
      <c r="F61" s="33">
        <v>1100</v>
      </c>
      <c r="G61" s="173" t="s">
        <v>1183</v>
      </c>
      <c r="H61" s="186" t="s">
        <v>1182</v>
      </c>
    </row>
    <row r="62" spans="1:8" s="13" customFormat="1" ht="15" customHeight="1" x14ac:dyDescent="0.2">
      <c r="A62" s="190" t="s">
        <v>745</v>
      </c>
      <c r="B62" s="9"/>
      <c r="C62" s="9"/>
      <c r="D62" s="14" t="s">
        <v>574</v>
      </c>
      <c r="E62" s="14"/>
      <c r="F62" s="29"/>
      <c r="G62" s="178"/>
      <c r="H62" s="194"/>
    </row>
    <row r="63" spans="1:8" s="28" customFormat="1" ht="22.5" x14ac:dyDescent="0.2">
      <c r="A63" s="185" t="s">
        <v>523</v>
      </c>
      <c r="B63" s="38">
        <v>42767</v>
      </c>
      <c r="C63" s="7" t="s">
        <v>500</v>
      </c>
      <c r="D63" s="35" t="s">
        <v>279</v>
      </c>
      <c r="E63" s="7" t="s">
        <v>85</v>
      </c>
      <c r="F63" s="33">
        <v>99.54</v>
      </c>
      <c r="G63" s="173" t="s">
        <v>1185</v>
      </c>
      <c r="H63" s="186" t="s">
        <v>1184</v>
      </c>
    </row>
    <row r="64" spans="1:8" s="28" customFormat="1" ht="30" customHeight="1" x14ac:dyDescent="0.2">
      <c r="A64" s="185" t="s">
        <v>523</v>
      </c>
      <c r="B64" s="38">
        <v>42767</v>
      </c>
      <c r="C64" s="7" t="s">
        <v>411</v>
      </c>
      <c r="D64" s="35" t="s">
        <v>467</v>
      </c>
      <c r="E64" s="7" t="s">
        <v>63</v>
      </c>
      <c r="F64" s="33">
        <v>111.45</v>
      </c>
      <c r="G64" s="173" t="s">
        <v>1187</v>
      </c>
      <c r="H64" s="186" t="s">
        <v>1186</v>
      </c>
    </row>
    <row r="65" spans="1:8" s="13" customFormat="1" ht="15" customHeight="1" x14ac:dyDescent="0.2">
      <c r="A65" s="190" t="s">
        <v>510</v>
      </c>
      <c r="B65" s="9"/>
      <c r="C65" s="9"/>
      <c r="D65" s="14" t="s">
        <v>200</v>
      </c>
      <c r="E65" s="14"/>
      <c r="F65" s="29"/>
      <c r="G65" s="178"/>
      <c r="H65" s="194"/>
    </row>
    <row r="66" spans="1:8" s="13" customFormat="1" ht="15" customHeight="1" x14ac:dyDescent="0.2">
      <c r="A66" s="190" t="s">
        <v>639</v>
      </c>
      <c r="B66" s="9"/>
      <c r="C66" s="9"/>
      <c r="D66" s="14" t="s">
        <v>253</v>
      </c>
      <c r="E66" s="14"/>
      <c r="F66" s="29"/>
      <c r="G66" s="178"/>
      <c r="H66" s="194"/>
    </row>
    <row r="67" spans="1:8" s="28" customFormat="1" ht="45" customHeight="1" x14ac:dyDescent="0.2">
      <c r="A67" s="185" t="s">
        <v>174</v>
      </c>
      <c r="B67" s="38">
        <v>42767</v>
      </c>
      <c r="C67" s="7" t="s">
        <v>264</v>
      </c>
      <c r="D67" s="35" t="s">
        <v>584</v>
      </c>
      <c r="E67" s="7" t="s">
        <v>197</v>
      </c>
      <c r="F67" s="33">
        <v>12.94</v>
      </c>
      <c r="G67" s="173" t="s">
        <v>1190</v>
      </c>
      <c r="H67" s="186" t="s">
        <v>1188</v>
      </c>
    </row>
    <row r="68" spans="1:8" s="28" customFormat="1" ht="60" customHeight="1" x14ac:dyDescent="0.2">
      <c r="A68" s="185" t="s">
        <v>176</v>
      </c>
      <c r="B68" s="38">
        <v>42767</v>
      </c>
      <c r="C68" s="7" t="s">
        <v>235</v>
      </c>
      <c r="D68" s="35" t="s">
        <v>709</v>
      </c>
      <c r="E68" s="7" t="s">
        <v>197</v>
      </c>
      <c r="F68" s="33">
        <v>137.49</v>
      </c>
      <c r="G68" s="173" t="s">
        <v>1191</v>
      </c>
      <c r="H68" s="186" t="s">
        <v>1189</v>
      </c>
    </row>
    <row r="69" spans="1:8" s="28" customFormat="1" ht="30" customHeight="1" x14ac:dyDescent="0.2">
      <c r="A69" s="185" t="s">
        <v>177</v>
      </c>
      <c r="B69" s="38">
        <v>42767</v>
      </c>
      <c r="C69" s="7" t="s">
        <v>389</v>
      </c>
      <c r="D69" s="35" t="s">
        <v>358</v>
      </c>
      <c r="E69" s="7" t="s">
        <v>197</v>
      </c>
      <c r="F69" s="33">
        <v>137.49</v>
      </c>
      <c r="G69" s="173" t="s">
        <v>1192</v>
      </c>
      <c r="H69" s="186" t="s">
        <v>1189</v>
      </c>
    </row>
    <row r="70" spans="1:8" s="13" customFormat="1" ht="15" customHeight="1" x14ac:dyDescent="0.2">
      <c r="A70" s="190" t="s">
        <v>511</v>
      </c>
      <c r="B70" s="9"/>
      <c r="C70" s="9"/>
      <c r="D70" s="14" t="s">
        <v>302</v>
      </c>
      <c r="E70" s="14"/>
      <c r="F70" s="29"/>
      <c r="G70" s="178"/>
      <c r="H70" s="194"/>
    </row>
    <row r="71" spans="1:8" s="13" customFormat="1" ht="15" customHeight="1" x14ac:dyDescent="0.2">
      <c r="A71" s="190" t="s">
        <v>527</v>
      </c>
      <c r="B71" s="9"/>
      <c r="C71" s="9"/>
      <c r="D71" s="14" t="s">
        <v>774</v>
      </c>
      <c r="E71" s="14"/>
      <c r="F71" s="29"/>
      <c r="G71" s="178"/>
      <c r="H71" s="194"/>
    </row>
    <row r="72" spans="1:8" s="28" customFormat="1" ht="45" customHeight="1" x14ac:dyDescent="0.2">
      <c r="A72" s="185" t="s">
        <v>366</v>
      </c>
      <c r="B72" s="38">
        <v>42767</v>
      </c>
      <c r="C72" s="7" t="s">
        <v>126</v>
      </c>
      <c r="D72" s="35" t="s">
        <v>189</v>
      </c>
      <c r="E72" s="7" t="s">
        <v>197</v>
      </c>
      <c r="F72" s="33">
        <v>354.53</v>
      </c>
      <c r="G72" s="173" t="s">
        <v>1196</v>
      </c>
      <c r="H72" s="186" t="s">
        <v>1193</v>
      </c>
    </row>
    <row r="73" spans="1:8" s="28" customFormat="1" ht="33.75" x14ac:dyDescent="0.2">
      <c r="A73" s="185" t="s">
        <v>368</v>
      </c>
      <c r="B73" s="38">
        <v>42767</v>
      </c>
      <c r="C73" s="7" t="s">
        <v>186</v>
      </c>
      <c r="D73" s="35" t="s">
        <v>378</v>
      </c>
      <c r="E73" s="7" t="s">
        <v>197</v>
      </c>
      <c r="F73" s="33">
        <v>49.25</v>
      </c>
      <c r="G73" s="173" t="s">
        <v>1195</v>
      </c>
      <c r="H73" s="186" t="s">
        <v>1194</v>
      </c>
    </row>
    <row r="74" spans="1:8" s="13" customFormat="1" ht="15" customHeight="1" x14ac:dyDescent="0.2">
      <c r="A74" s="190" t="s">
        <v>531</v>
      </c>
      <c r="B74" s="9"/>
      <c r="C74" s="9"/>
      <c r="D74" s="14" t="s">
        <v>697</v>
      </c>
      <c r="E74" s="14"/>
      <c r="F74" s="29"/>
      <c r="G74" s="178"/>
      <c r="H74" s="194"/>
    </row>
    <row r="75" spans="1:8" s="28" customFormat="1" ht="45" customHeight="1" x14ac:dyDescent="0.2">
      <c r="A75" s="185" t="s">
        <v>271</v>
      </c>
      <c r="B75" s="38">
        <v>42767</v>
      </c>
      <c r="C75" s="7" t="s">
        <v>340</v>
      </c>
      <c r="D75" s="35" t="s">
        <v>150</v>
      </c>
      <c r="E75" s="7" t="s">
        <v>198</v>
      </c>
      <c r="F75" s="33">
        <v>1.92</v>
      </c>
      <c r="G75" s="173" t="s">
        <v>1198</v>
      </c>
      <c r="H75" s="186" t="s">
        <v>1197</v>
      </c>
    </row>
    <row r="76" spans="1:8" s="13" customFormat="1" ht="15" customHeight="1" x14ac:dyDescent="0.2">
      <c r="A76" s="190" t="s">
        <v>512</v>
      </c>
      <c r="B76" s="9"/>
      <c r="C76" s="9"/>
      <c r="D76" s="14" t="s">
        <v>680</v>
      </c>
      <c r="E76" s="14"/>
      <c r="F76" s="29"/>
      <c r="G76" s="178"/>
      <c r="H76" s="194"/>
    </row>
    <row r="77" spans="1:8" s="13" customFormat="1" ht="15" customHeight="1" x14ac:dyDescent="0.2">
      <c r="A77" s="190" t="s">
        <v>418</v>
      </c>
      <c r="B77" s="9"/>
      <c r="C77" s="9"/>
      <c r="D77" s="14" t="s">
        <v>284</v>
      </c>
      <c r="E77" s="14"/>
      <c r="F77" s="29"/>
      <c r="G77" s="178"/>
      <c r="H77" s="194"/>
    </row>
    <row r="78" spans="1:8" s="28" customFormat="1" ht="45" customHeight="1" x14ac:dyDescent="0.2">
      <c r="A78" s="185" t="s">
        <v>595</v>
      </c>
      <c r="B78" s="38">
        <v>42767</v>
      </c>
      <c r="C78" s="7" t="s">
        <v>490</v>
      </c>
      <c r="D78" s="35" t="s">
        <v>629</v>
      </c>
      <c r="E78" s="7" t="s">
        <v>197</v>
      </c>
      <c r="F78" s="33">
        <v>878.82</v>
      </c>
      <c r="G78" s="173" t="s">
        <v>1203</v>
      </c>
      <c r="H78" s="186" t="s">
        <v>1199</v>
      </c>
    </row>
    <row r="79" spans="1:8" s="28" customFormat="1" ht="45" customHeight="1" x14ac:dyDescent="0.2">
      <c r="A79" s="185" t="s">
        <v>597</v>
      </c>
      <c r="B79" s="38">
        <v>42767</v>
      </c>
      <c r="C79" s="7" t="s">
        <v>736</v>
      </c>
      <c r="D79" s="35" t="s">
        <v>371</v>
      </c>
      <c r="E79" s="7" t="s">
        <v>197</v>
      </c>
      <c r="F79" s="33">
        <v>254.39</v>
      </c>
      <c r="G79" s="173" t="s">
        <v>1204</v>
      </c>
      <c r="H79" s="186" t="s">
        <v>1200</v>
      </c>
    </row>
    <row r="80" spans="1:8" s="28" customFormat="1" ht="45" customHeight="1" x14ac:dyDescent="0.2">
      <c r="A80" s="185" t="s">
        <v>598</v>
      </c>
      <c r="B80" s="38">
        <v>42767</v>
      </c>
      <c r="C80" s="7" t="s">
        <v>769</v>
      </c>
      <c r="D80" s="35" t="s">
        <v>339</v>
      </c>
      <c r="E80" s="7" t="s">
        <v>197</v>
      </c>
      <c r="F80" s="33">
        <v>254.39</v>
      </c>
      <c r="G80" s="173" t="s">
        <v>1204</v>
      </c>
      <c r="H80" s="186" t="s">
        <v>1200</v>
      </c>
    </row>
    <row r="81" spans="1:8" s="28" customFormat="1" ht="45" customHeight="1" x14ac:dyDescent="0.2">
      <c r="A81" s="185" t="s">
        <v>600</v>
      </c>
      <c r="B81" s="38">
        <v>42767</v>
      </c>
      <c r="C81" s="7" t="s">
        <v>735</v>
      </c>
      <c r="D81" s="35" t="s">
        <v>151</v>
      </c>
      <c r="E81" s="7" t="s">
        <v>197</v>
      </c>
      <c r="F81" s="33">
        <v>627.26</v>
      </c>
      <c r="G81" s="173" t="s">
        <v>1205</v>
      </c>
      <c r="H81" s="186" t="s">
        <v>1201</v>
      </c>
    </row>
    <row r="82" spans="1:8" s="28" customFormat="1" ht="23.25" customHeight="1" x14ac:dyDescent="0.2">
      <c r="A82" s="185" t="s">
        <v>601</v>
      </c>
      <c r="B82" s="38">
        <v>42767</v>
      </c>
      <c r="C82" s="7" t="s">
        <v>423</v>
      </c>
      <c r="D82" s="35" t="s">
        <v>700</v>
      </c>
      <c r="E82" s="7" t="s">
        <v>197</v>
      </c>
      <c r="F82" s="33">
        <v>81.96</v>
      </c>
      <c r="G82" s="173" t="s">
        <v>1206</v>
      </c>
      <c r="H82" s="186" t="s">
        <v>1202</v>
      </c>
    </row>
    <row r="83" spans="1:8" s="13" customFormat="1" ht="15" customHeight="1" x14ac:dyDescent="0.2">
      <c r="A83" s="190" t="s">
        <v>419</v>
      </c>
      <c r="B83" s="9"/>
      <c r="C83" s="9"/>
      <c r="D83" s="14" t="s">
        <v>178</v>
      </c>
      <c r="E83" s="14"/>
      <c r="F83" s="29"/>
      <c r="G83" s="178"/>
      <c r="H83" s="194"/>
    </row>
    <row r="84" spans="1:8" s="28" customFormat="1" ht="45" customHeight="1" x14ac:dyDescent="0.2">
      <c r="A84" s="185" t="s">
        <v>491</v>
      </c>
      <c r="B84" s="38">
        <v>42767</v>
      </c>
      <c r="C84" s="7" t="s">
        <v>534</v>
      </c>
      <c r="D84" s="35" t="s">
        <v>473</v>
      </c>
      <c r="E84" s="7" t="s">
        <v>197</v>
      </c>
      <c r="F84" s="33">
        <v>401.8</v>
      </c>
      <c r="G84" s="173" t="s">
        <v>1209</v>
      </c>
      <c r="H84" s="186" t="s">
        <v>1207</v>
      </c>
    </row>
    <row r="85" spans="1:8" s="28" customFormat="1" ht="45" customHeight="1" x14ac:dyDescent="0.2">
      <c r="A85" s="185" t="s">
        <v>492</v>
      </c>
      <c r="B85" s="38">
        <v>42767</v>
      </c>
      <c r="C85" s="7" t="s">
        <v>641</v>
      </c>
      <c r="D85" s="35" t="s">
        <v>75</v>
      </c>
      <c r="E85" s="7" t="s">
        <v>197</v>
      </c>
      <c r="F85" s="33">
        <v>496.14</v>
      </c>
      <c r="G85" s="173" t="s">
        <v>1210</v>
      </c>
      <c r="H85" s="186" t="s">
        <v>1208</v>
      </c>
    </row>
    <row r="86" spans="1:8" s="13" customFormat="1" ht="15" customHeight="1" x14ac:dyDescent="0.2">
      <c r="A86" s="190" t="s">
        <v>420</v>
      </c>
      <c r="B86" s="9"/>
      <c r="C86" s="9"/>
      <c r="D86" s="14" t="s">
        <v>643</v>
      </c>
      <c r="E86" s="14"/>
      <c r="F86" s="29"/>
      <c r="G86" s="178"/>
      <c r="H86" s="194"/>
    </row>
    <row r="87" spans="1:8" s="28" customFormat="1" ht="45" customHeight="1" x14ac:dyDescent="0.2">
      <c r="A87" s="185" t="s">
        <v>381</v>
      </c>
      <c r="B87" s="38">
        <v>42767</v>
      </c>
      <c r="C87" s="7" t="s">
        <v>778</v>
      </c>
      <c r="D87" s="35" t="s">
        <v>348</v>
      </c>
      <c r="E87" s="7" t="s">
        <v>197</v>
      </c>
      <c r="F87" s="33">
        <v>317.8</v>
      </c>
      <c r="G87" s="173" t="s">
        <v>1212</v>
      </c>
      <c r="H87" s="186" t="s">
        <v>1211</v>
      </c>
    </row>
    <row r="88" spans="1:8" s="13" customFormat="1" ht="15" customHeight="1" x14ac:dyDescent="0.2">
      <c r="A88" s="190" t="s">
        <v>421</v>
      </c>
      <c r="B88" s="9"/>
      <c r="C88" s="9"/>
      <c r="D88" s="14" t="s">
        <v>716</v>
      </c>
      <c r="E88" s="14"/>
      <c r="F88" s="29"/>
      <c r="G88" s="178"/>
      <c r="H88" s="194"/>
    </row>
    <row r="89" spans="1:8" s="28" customFormat="1" ht="45" customHeight="1" x14ac:dyDescent="0.2">
      <c r="A89" s="185" t="s">
        <v>292</v>
      </c>
      <c r="B89" s="38">
        <v>42767</v>
      </c>
      <c r="C89" s="7" t="s">
        <v>308</v>
      </c>
      <c r="D89" s="35" t="s">
        <v>666</v>
      </c>
      <c r="E89" s="7" t="s">
        <v>197</v>
      </c>
      <c r="F89" s="33">
        <v>508.79</v>
      </c>
      <c r="G89" s="173" t="s">
        <v>1218</v>
      </c>
      <c r="H89" s="186" t="s">
        <v>1213</v>
      </c>
    </row>
    <row r="90" spans="1:8" s="28" customFormat="1" ht="45" customHeight="1" x14ac:dyDescent="0.2">
      <c r="A90" s="185" t="s">
        <v>294</v>
      </c>
      <c r="B90" s="38">
        <v>42767</v>
      </c>
      <c r="C90" s="7" t="s">
        <v>254</v>
      </c>
      <c r="D90" s="35" t="s">
        <v>488</v>
      </c>
      <c r="E90" s="7" t="s">
        <v>197</v>
      </c>
      <c r="F90" s="33">
        <v>94.34</v>
      </c>
      <c r="G90" s="173" t="s">
        <v>1217</v>
      </c>
      <c r="H90" s="186" t="s">
        <v>1214</v>
      </c>
    </row>
    <row r="91" spans="1:8" s="28" customFormat="1" ht="30" customHeight="1" x14ac:dyDescent="0.2">
      <c r="A91" s="185" t="s">
        <v>295</v>
      </c>
      <c r="B91" s="38">
        <v>42767</v>
      </c>
      <c r="C91" s="7" t="s">
        <v>331</v>
      </c>
      <c r="D91" s="35" t="s">
        <v>375</v>
      </c>
      <c r="E91" s="7" t="s">
        <v>197</v>
      </c>
      <c r="F91" s="33">
        <v>127.65</v>
      </c>
      <c r="G91" s="173" t="s">
        <v>1216</v>
      </c>
      <c r="H91" s="186" t="s">
        <v>1215</v>
      </c>
    </row>
    <row r="92" spans="1:8" s="13" customFormat="1" ht="15" customHeight="1" x14ac:dyDescent="0.2">
      <c r="A92" s="190" t="s">
        <v>513</v>
      </c>
      <c r="B92" s="9"/>
      <c r="C92" s="9"/>
      <c r="D92" s="14" t="s">
        <v>505</v>
      </c>
      <c r="E92" s="14"/>
      <c r="F92" s="29"/>
      <c r="G92" s="178"/>
      <c r="H92" s="194"/>
    </row>
    <row r="93" spans="1:8" s="13" customFormat="1" ht="15" customHeight="1" x14ac:dyDescent="0.2">
      <c r="A93" s="190" t="s">
        <v>322</v>
      </c>
      <c r="B93" s="9"/>
      <c r="C93" s="9"/>
      <c r="D93" s="14" t="s">
        <v>262</v>
      </c>
      <c r="E93" s="14"/>
      <c r="F93" s="29"/>
      <c r="G93" s="178"/>
      <c r="H93" s="194"/>
    </row>
    <row r="94" spans="1:8" s="13" customFormat="1" ht="15" customHeight="1" x14ac:dyDescent="0.2">
      <c r="A94" s="190" t="s">
        <v>32</v>
      </c>
      <c r="B94" s="9"/>
      <c r="C94" s="9"/>
      <c r="D94" s="14" t="s">
        <v>321</v>
      </c>
      <c r="E94" s="14"/>
      <c r="F94" s="29"/>
      <c r="G94" s="178"/>
      <c r="H94" s="194"/>
    </row>
    <row r="95" spans="1:8" s="28" customFormat="1" ht="45" customHeight="1" x14ac:dyDescent="0.2">
      <c r="A95" s="185" t="s">
        <v>482</v>
      </c>
      <c r="B95" s="38">
        <v>42767</v>
      </c>
      <c r="C95" s="7" t="s">
        <v>1</v>
      </c>
      <c r="D95" s="35" t="s">
        <v>101</v>
      </c>
      <c r="E95" s="7" t="s">
        <v>63</v>
      </c>
      <c r="F95" s="33">
        <v>148.33000000000001</v>
      </c>
      <c r="G95" s="173" t="s">
        <v>1221</v>
      </c>
      <c r="H95" s="186" t="s">
        <v>1219</v>
      </c>
    </row>
    <row r="96" spans="1:8" s="28" customFormat="1" ht="45" customHeight="1" x14ac:dyDescent="0.2">
      <c r="A96" s="185" t="s">
        <v>484</v>
      </c>
      <c r="B96" s="38">
        <v>42767</v>
      </c>
      <c r="C96" s="7" t="s">
        <v>645</v>
      </c>
      <c r="D96" s="35" t="s">
        <v>203</v>
      </c>
      <c r="E96" s="7" t="s">
        <v>355</v>
      </c>
      <c r="F96" s="33">
        <v>5</v>
      </c>
      <c r="G96" s="173" t="s">
        <v>1221</v>
      </c>
      <c r="H96" s="186" t="s">
        <v>1159</v>
      </c>
    </row>
    <row r="97" spans="1:8" s="28" customFormat="1" ht="45" customHeight="1" x14ac:dyDescent="0.2">
      <c r="A97" s="185" t="s">
        <v>485</v>
      </c>
      <c r="B97" s="38">
        <v>42767</v>
      </c>
      <c r="C97" s="7" t="s">
        <v>70</v>
      </c>
      <c r="D97" s="35" t="s">
        <v>199</v>
      </c>
      <c r="E97" s="7" t="s">
        <v>355</v>
      </c>
      <c r="F97" s="33">
        <v>2</v>
      </c>
      <c r="G97" s="173" t="s">
        <v>1221</v>
      </c>
      <c r="H97" s="186" t="s">
        <v>1220</v>
      </c>
    </row>
    <row r="98" spans="1:8" s="13" customFormat="1" ht="15" customHeight="1" x14ac:dyDescent="0.2">
      <c r="A98" s="190" t="s">
        <v>33</v>
      </c>
      <c r="B98" s="9"/>
      <c r="C98" s="9"/>
      <c r="D98" s="14" t="s">
        <v>230</v>
      </c>
      <c r="E98" s="14"/>
      <c r="F98" s="29"/>
      <c r="G98" s="178"/>
      <c r="H98" s="194"/>
    </row>
    <row r="99" spans="1:8" s="28" customFormat="1" ht="30" customHeight="1" x14ac:dyDescent="0.2">
      <c r="A99" s="185" t="s">
        <v>376</v>
      </c>
      <c r="B99" s="38">
        <v>42767</v>
      </c>
      <c r="C99" s="7" t="s">
        <v>373</v>
      </c>
      <c r="D99" s="35" t="s">
        <v>703</v>
      </c>
      <c r="E99" s="7" t="s">
        <v>355</v>
      </c>
      <c r="F99" s="33">
        <v>2</v>
      </c>
      <c r="G99" s="173" t="s">
        <v>1221</v>
      </c>
      <c r="H99" s="186" t="s">
        <v>1220</v>
      </c>
    </row>
    <row r="100" spans="1:8" s="13" customFormat="1" ht="15" customHeight="1" x14ac:dyDescent="0.2">
      <c r="A100" s="190" t="s">
        <v>34</v>
      </c>
      <c r="B100" s="9"/>
      <c r="C100" s="9"/>
      <c r="D100" s="14" t="s">
        <v>698</v>
      </c>
      <c r="E100" s="14"/>
      <c r="F100" s="29"/>
      <c r="G100" s="178"/>
      <c r="H100" s="194"/>
    </row>
    <row r="101" spans="1:8" s="28" customFormat="1" ht="45" customHeight="1" x14ac:dyDescent="0.2">
      <c r="A101" s="185" t="s">
        <v>277</v>
      </c>
      <c r="B101" s="38">
        <v>42767</v>
      </c>
      <c r="C101" s="7" t="s">
        <v>1</v>
      </c>
      <c r="D101" s="35" t="s">
        <v>101</v>
      </c>
      <c r="E101" s="7" t="s">
        <v>63</v>
      </c>
      <c r="F101" s="33">
        <v>229.04</v>
      </c>
      <c r="G101" s="173" t="s">
        <v>1221</v>
      </c>
      <c r="H101" s="186" t="s">
        <v>1222</v>
      </c>
    </row>
    <row r="102" spans="1:8" s="28" customFormat="1" ht="45" customHeight="1" x14ac:dyDescent="0.2">
      <c r="A102" s="185" t="s">
        <v>278</v>
      </c>
      <c r="B102" s="38">
        <v>42767</v>
      </c>
      <c r="C102" s="7" t="s">
        <v>2</v>
      </c>
      <c r="D102" s="35" t="s">
        <v>68</v>
      </c>
      <c r="E102" s="7" t="s">
        <v>63</v>
      </c>
      <c r="F102" s="33">
        <v>28.46</v>
      </c>
      <c r="G102" s="173" t="s">
        <v>1221</v>
      </c>
      <c r="H102" s="186" t="s">
        <v>1223</v>
      </c>
    </row>
    <row r="103" spans="1:8" s="28" customFormat="1" ht="45" customHeight="1" x14ac:dyDescent="0.2">
      <c r="A103" s="185" t="s">
        <v>280</v>
      </c>
      <c r="B103" s="38">
        <v>42767</v>
      </c>
      <c r="C103" s="7" t="s">
        <v>4</v>
      </c>
      <c r="D103" s="35" t="s">
        <v>548</v>
      </c>
      <c r="E103" s="7" t="s">
        <v>63</v>
      </c>
      <c r="F103" s="33">
        <v>82.29</v>
      </c>
      <c r="G103" s="173" t="s">
        <v>1221</v>
      </c>
      <c r="H103" s="186" t="s">
        <v>1224</v>
      </c>
    </row>
    <row r="104" spans="1:8" s="28" customFormat="1" ht="30" customHeight="1" x14ac:dyDescent="0.2">
      <c r="A104" s="185" t="s">
        <v>281</v>
      </c>
      <c r="B104" s="38">
        <v>42767</v>
      </c>
      <c r="C104" s="7" t="s">
        <v>79</v>
      </c>
      <c r="D104" s="35" t="s">
        <v>86</v>
      </c>
      <c r="E104" s="7" t="s">
        <v>63</v>
      </c>
      <c r="F104" s="33">
        <v>96</v>
      </c>
      <c r="G104" s="173" t="s">
        <v>1221</v>
      </c>
      <c r="H104" s="186" t="s">
        <v>1225</v>
      </c>
    </row>
    <row r="105" spans="1:8" s="28" customFormat="1" ht="30" customHeight="1" x14ac:dyDescent="0.2">
      <c r="A105" s="185" t="s">
        <v>282</v>
      </c>
      <c r="B105" s="38">
        <v>42767</v>
      </c>
      <c r="C105" s="7" t="s">
        <v>80</v>
      </c>
      <c r="D105" s="35" t="s">
        <v>705</v>
      </c>
      <c r="E105" s="7" t="s">
        <v>63</v>
      </c>
      <c r="F105" s="33">
        <v>3.86</v>
      </c>
      <c r="G105" s="173" t="s">
        <v>1221</v>
      </c>
      <c r="H105" s="186" t="s">
        <v>1226</v>
      </c>
    </row>
    <row r="106" spans="1:8" s="28" customFormat="1" ht="30" customHeight="1" x14ac:dyDescent="0.2">
      <c r="A106" s="185" t="s">
        <v>285</v>
      </c>
      <c r="B106" s="38">
        <v>42767</v>
      </c>
      <c r="C106" s="7" t="s">
        <v>73</v>
      </c>
      <c r="D106" s="35" t="s">
        <v>689</v>
      </c>
      <c r="E106" s="7" t="s">
        <v>355</v>
      </c>
      <c r="F106" s="33">
        <v>2</v>
      </c>
      <c r="G106" s="173" t="s">
        <v>1221</v>
      </c>
      <c r="H106" s="186" t="s">
        <v>1220</v>
      </c>
    </row>
    <row r="107" spans="1:8" s="28" customFormat="1" ht="30" customHeight="1" x14ac:dyDescent="0.2">
      <c r="A107" s="185" t="s">
        <v>286</v>
      </c>
      <c r="B107" s="38">
        <v>42767</v>
      </c>
      <c r="C107" s="7" t="s">
        <v>676</v>
      </c>
      <c r="D107" s="35" t="s">
        <v>405</v>
      </c>
      <c r="E107" s="7" t="s">
        <v>355</v>
      </c>
      <c r="F107" s="33">
        <v>2</v>
      </c>
      <c r="G107" s="173" t="s">
        <v>1221</v>
      </c>
      <c r="H107" s="186" t="s">
        <v>1220</v>
      </c>
    </row>
    <row r="108" spans="1:8" s="28" customFormat="1" ht="30" customHeight="1" x14ac:dyDescent="0.2">
      <c r="A108" s="185" t="s">
        <v>288</v>
      </c>
      <c r="B108" s="38">
        <v>42767</v>
      </c>
      <c r="C108" s="7" t="s">
        <v>679</v>
      </c>
      <c r="D108" s="35" t="s">
        <v>630</v>
      </c>
      <c r="E108" s="7" t="s">
        <v>355</v>
      </c>
      <c r="F108" s="33">
        <v>3</v>
      </c>
      <c r="G108" s="173" t="s">
        <v>1221</v>
      </c>
      <c r="H108" s="186" t="s">
        <v>1227</v>
      </c>
    </row>
    <row r="109" spans="1:8" s="28" customFormat="1" ht="30" customHeight="1" x14ac:dyDescent="0.2">
      <c r="A109" s="185" t="s">
        <v>289</v>
      </c>
      <c r="B109" s="38">
        <v>42767</v>
      </c>
      <c r="C109" s="7" t="s">
        <v>695</v>
      </c>
      <c r="D109" s="35" t="s">
        <v>448</v>
      </c>
      <c r="E109" s="7" t="s">
        <v>355</v>
      </c>
      <c r="F109" s="33">
        <v>8</v>
      </c>
      <c r="G109" s="173" t="s">
        <v>1221</v>
      </c>
      <c r="H109" s="186" t="s">
        <v>1228</v>
      </c>
    </row>
    <row r="110" spans="1:8" s="28" customFormat="1" ht="30" customHeight="1" x14ac:dyDescent="0.2">
      <c r="A110" s="185" t="s">
        <v>104</v>
      </c>
      <c r="B110" s="38">
        <v>42767</v>
      </c>
      <c r="C110" s="7" t="s">
        <v>690</v>
      </c>
      <c r="D110" s="35" t="s">
        <v>283</v>
      </c>
      <c r="E110" s="7" t="s">
        <v>355</v>
      </c>
      <c r="F110" s="33">
        <v>5</v>
      </c>
      <c r="G110" s="173" t="s">
        <v>1221</v>
      </c>
      <c r="H110" s="186" t="s">
        <v>1159</v>
      </c>
    </row>
    <row r="111" spans="1:8" s="28" customFormat="1" ht="45" customHeight="1" x14ac:dyDescent="0.2">
      <c r="A111" s="185" t="s">
        <v>105</v>
      </c>
      <c r="B111" s="38">
        <v>42767</v>
      </c>
      <c r="C111" s="7" t="s">
        <v>654</v>
      </c>
      <c r="D111" s="35" t="s">
        <v>181</v>
      </c>
      <c r="E111" s="7" t="s">
        <v>355</v>
      </c>
      <c r="F111" s="33">
        <v>1</v>
      </c>
      <c r="G111" s="173" t="s">
        <v>1221</v>
      </c>
      <c r="H111" s="186" t="s">
        <v>1229</v>
      </c>
    </row>
    <row r="112" spans="1:8" s="28" customFormat="1" ht="45" customHeight="1" x14ac:dyDescent="0.2">
      <c r="A112" s="185" t="s">
        <v>106</v>
      </c>
      <c r="B112" s="38">
        <v>42767</v>
      </c>
      <c r="C112" s="7" t="s">
        <v>30</v>
      </c>
      <c r="D112" s="35" t="s">
        <v>71</v>
      </c>
      <c r="E112" s="7" t="s">
        <v>355</v>
      </c>
      <c r="F112" s="33">
        <v>4</v>
      </c>
      <c r="G112" s="173" t="s">
        <v>1221</v>
      </c>
      <c r="H112" s="186" t="s">
        <v>1230</v>
      </c>
    </row>
    <row r="113" spans="1:8" s="28" customFormat="1" ht="45" customHeight="1" x14ac:dyDescent="0.2">
      <c r="A113" s="185" t="s">
        <v>107</v>
      </c>
      <c r="B113" s="38">
        <v>42767</v>
      </c>
      <c r="C113" s="7" t="s">
        <v>652</v>
      </c>
      <c r="D113" s="35" t="s">
        <v>239</v>
      </c>
      <c r="E113" s="7" t="s">
        <v>355</v>
      </c>
      <c r="F113" s="33">
        <v>4</v>
      </c>
      <c r="G113" s="173" t="s">
        <v>1221</v>
      </c>
      <c r="H113" s="186" t="s">
        <v>1230</v>
      </c>
    </row>
    <row r="114" spans="1:8" s="28" customFormat="1" ht="45" customHeight="1" x14ac:dyDescent="0.2">
      <c r="A114" s="185" t="s">
        <v>108</v>
      </c>
      <c r="B114" s="38">
        <v>42767</v>
      </c>
      <c r="C114" s="7" t="s">
        <v>92</v>
      </c>
      <c r="D114" s="35" t="s">
        <v>402</v>
      </c>
      <c r="E114" s="7" t="s">
        <v>355</v>
      </c>
      <c r="F114" s="33">
        <v>2</v>
      </c>
      <c r="G114" s="173" t="s">
        <v>1221</v>
      </c>
      <c r="H114" s="186" t="s">
        <v>1220</v>
      </c>
    </row>
    <row r="115" spans="1:8" s="28" customFormat="1" ht="45" customHeight="1" x14ac:dyDescent="0.2">
      <c r="A115" s="185" t="s">
        <v>109</v>
      </c>
      <c r="B115" s="38">
        <v>42767</v>
      </c>
      <c r="C115" s="7" t="s">
        <v>96</v>
      </c>
      <c r="D115" s="35" t="s">
        <v>468</v>
      </c>
      <c r="E115" s="7" t="s">
        <v>355</v>
      </c>
      <c r="F115" s="33">
        <v>8</v>
      </c>
      <c r="G115" s="173" t="s">
        <v>1221</v>
      </c>
      <c r="H115" s="186" t="s">
        <v>1228</v>
      </c>
    </row>
    <row r="116" spans="1:8" s="28" customFormat="1" ht="45" customHeight="1" x14ac:dyDescent="0.2">
      <c r="A116" s="185" t="s">
        <v>112</v>
      </c>
      <c r="B116" s="38">
        <v>42767</v>
      </c>
      <c r="C116" s="7" t="s">
        <v>170</v>
      </c>
      <c r="D116" s="35" t="s">
        <v>374</v>
      </c>
      <c r="E116" s="7" t="s">
        <v>355</v>
      </c>
      <c r="F116" s="33">
        <v>6</v>
      </c>
      <c r="G116" s="173" t="s">
        <v>1221</v>
      </c>
      <c r="H116" s="186" t="s">
        <v>1231</v>
      </c>
    </row>
    <row r="117" spans="1:8" s="28" customFormat="1" ht="30" customHeight="1" x14ac:dyDescent="0.2">
      <c r="A117" s="185" t="s">
        <v>115</v>
      </c>
      <c r="B117" s="38">
        <v>42767</v>
      </c>
      <c r="C117" s="7" t="s">
        <v>603</v>
      </c>
      <c r="D117" s="35" t="s">
        <v>474</v>
      </c>
      <c r="E117" s="7" t="s">
        <v>355</v>
      </c>
      <c r="F117" s="33">
        <v>2</v>
      </c>
      <c r="G117" s="173" t="s">
        <v>1221</v>
      </c>
      <c r="H117" s="186" t="s">
        <v>1220</v>
      </c>
    </row>
    <row r="118" spans="1:8" s="28" customFormat="1" ht="30" customHeight="1" x14ac:dyDescent="0.2">
      <c r="A118" s="185" t="s">
        <v>118</v>
      </c>
      <c r="B118" s="38">
        <v>42767</v>
      </c>
      <c r="C118" s="7" t="s">
        <v>602</v>
      </c>
      <c r="D118" s="35" t="s">
        <v>659</v>
      </c>
      <c r="E118" s="7" t="s">
        <v>355</v>
      </c>
      <c r="F118" s="33">
        <v>30</v>
      </c>
      <c r="G118" s="173" t="s">
        <v>1221</v>
      </c>
      <c r="H118" s="186" t="s">
        <v>1232</v>
      </c>
    </row>
    <row r="119" spans="1:8" s="13" customFormat="1" ht="15" customHeight="1" x14ac:dyDescent="0.2">
      <c r="A119" s="190" t="s">
        <v>36</v>
      </c>
      <c r="B119" s="9"/>
      <c r="C119" s="9"/>
      <c r="D119" s="14" t="s">
        <v>89</v>
      </c>
      <c r="E119" s="14"/>
      <c r="F119" s="29"/>
      <c r="G119" s="178"/>
      <c r="H119" s="194"/>
    </row>
    <row r="120" spans="1:8" s="28" customFormat="1" ht="45" customHeight="1" x14ac:dyDescent="0.2">
      <c r="A120" s="185" t="s">
        <v>202</v>
      </c>
      <c r="B120" s="38">
        <v>42767</v>
      </c>
      <c r="C120" s="7" t="s">
        <v>351</v>
      </c>
      <c r="D120" s="35" t="s">
        <v>379</v>
      </c>
      <c r="E120" s="7" t="s">
        <v>355</v>
      </c>
      <c r="F120" s="33">
        <v>4</v>
      </c>
      <c r="G120" s="173" t="s">
        <v>1221</v>
      </c>
      <c r="H120" s="186" t="s">
        <v>1230</v>
      </c>
    </row>
    <row r="121" spans="1:8" s="28" customFormat="1" ht="45" customHeight="1" x14ac:dyDescent="0.2">
      <c r="A121" s="185" t="s">
        <v>204</v>
      </c>
      <c r="B121" s="38">
        <v>42767</v>
      </c>
      <c r="C121" s="7" t="s">
        <v>350</v>
      </c>
      <c r="D121" s="35" t="s">
        <v>359</v>
      </c>
      <c r="E121" s="7" t="s">
        <v>355</v>
      </c>
      <c r="F121" s="33">
        <v>1</v>
      </c>
      <c r="G121" s="173" t="s">
        <v>1221</v>
      </c>
      <c r="H121" s="186" t="s">
        <v>1229</v>
      </c>
    </row>
    <row r="122" spans="1:8" s="28" customFormat="1" ht="45" customHeight="1" x14ac:dyDescent="0.2">
      <c r="A122" s="185" t="s">
        <v>205</v>
      </c>
      <c r="B122" s="38">
        <v>42767</v>
      </c>
      <c r="C122" s="7" t="s">
        <v>48</v>
      </c>
      <c r="D122" s="35" t="s">
        <v>227</v>
      </c>
      <c r="E122" s="7" t="s">
        <v>355</v>
      </c>
      <c r="F122" s="33">
        <v>1</v>
      </c>
      <c r="G122" s="173" t="s">
        <v>1221</v>
      </c>
      <c r="H122" s="186" t="s">
        <v>1229</v>
      </c>
    </row>
    <row r="123" spans="1:8" s="28" customFormat="1" ht="45" customHeight="1" x14ac:dyDescent="0.2">
      <c r="A123" s="185" t="s">
        <v>206</v>
      </c>
      <c r="B123" s="38">
        <v>42767</v>
      </c>
      <c r="C123" s="7" t="s">
        <v>50</v>
      </c>
      <c r="D123" s="35" t="s">
        <v>191</v>
      </c>
      <c r="E123" s="7" t="s">
        <v>355</v>
      </c>
      <c r="F123" s="33">
        <v>10</v>
      </c>
      <c r="G123" s="173" t="s">
        <v>1221</v>
      </c>
      <c r="H123" s="186" t="s">
        <v>1233</v>
      </c>
    </row>
    <row r="124" spans="1:8" s="28" customFormat="1" ht="45" customHeight="1" x14ac:dyDescent="0.2">
      <c r="A124" s="185" t="s">
        <v>207</v>
      </c>
      <c r="B124" s="38">
        <v>42767</v>
      </c>
      <c r="C124" s="7" t="s">
        <v>416</v>
      </c>
      <c r="D124" s="35" t="s">
        <v>486</v>
      </c>
      <c r="E124" s="7" t="s">
        <v>355</v>
      </c>
      <c r="F124" s="33">
        <v>43</v>
      </c>
      <c r="G124" s="173" t="s">
        <v>1221</v>
      </c>
      <c r="H124" s="186" t="s">
        <v>1234</v>
      </c>
    </row>
    <row r="125" spans="1:8" s="28" customFormat="1" ht="45" customHeight="1" x14ac:dyDescent="0.2">
      <c r="A125" s="185" t="s">
        <v>208</v>
      </c>
      <c r="B125" s="38">
        <v>42767</v>
      </c>
      <c r="C125" s="7" t="s">
        <v>415</v>
      </c>
      <c r="D125" s="35" t="s">
        <v>141</v>
      </c>
      <c r="E125" s="7" t="s">
        <v>355</v>
      </c>
      <c r="F125" s="33">
        <v>3</v>
      </c>
      <c r="G125" s="173" t="s">
        <v>1221</v>
      </c>
      <c r="H125" s="186" t="s">
        <v>1227</v>
      </c>
    </row>
    <row r="126" spans="1:8" s="28" customFormat="1" ht="30" customHeight="1" x14ac:dyDescent="0.2">
      <c r="A126" s="185" t="s">
        <v>209</v>
      </c>
      <c r="B126" s="38">
        <v>42767</v>
      </c>
      <c r="C126" s="7" t="s">
        <v>332</v>
      </c>
      <c r="D126" s="35" t="s">
        <v>240</v>
      </c>
      <c r="E126" s="7" t="s">
        <v>355</v>
      </c>
      <c r="F126" s="33">
        <v>13</v>
      </c>
      <c r="G126" s="173" t="s">
        <v>1221</v>
      </c>
      <c r="H126" s="186" t="s">
        <v>1235</v>
      </c>
    </row>
    <row r="127" spans="1:8" s="28" customFormat="1" ht="30" customHeight="1" x14ac:dyDescent="0.2">
      <c r="A127" s="185" t="s">
        <v>210</v>
      </c>
      <c r="B127" s="38">
        <v>42767</v>
      </c>
      <c r="C127" s="7" t="s">
        <v>503</v>
      </c>
      <c r="D127" s="35" t="s">
        <v>320</v>
      </c>
      <c r="E127" s="7" t="s">
        <v>355</v>
      </c>
      <c r="F127" s="33">
        <v>67</v>
      </c>
      <c r="G127" s="173" t="s">
        <v>1221</v>
      </c>
      <c r="H127" s="186" t="s">
        <v>1236</v>
      </c>
    </row>
    <row r="128" spans="1:8" s="13" customFormat="1" ht="15" customHeight="1" x14ac:dyDescent="0.2">
      <c r="A128" s="190" t="s">
        <v>37</v>
      </c>
      <c r="B128" s="9"/>
      <c r="C128" s="9"/>
      <c r="D128" s="14" t="s">
        <v>226</v>
      </c>
      <c r="E128" s="14"/>
      <c r="F128" s="29"/>
      <c r="G128" s="178"/>
      <c r="H128" s="194"/>
    </row>
    <row r="129" spans="1:8" s="28" customFormat="1" ht="45" customHeight="1" x14ac:dyDescent="0.2">
      <c r="A129" s="185" t="s">
        <v>87</v>
      </c>
      <c r="B129" s="38">
        <v>42767</v>
      </c>
      <c r="C129" s="7" t="s">
        <v>310</v>
      </c>
      <c r="D129" s="35" t="s">
        <v>780</v>
      </c>
      <c r="E129" s="7" t="s">
        <v>355</v>
      </c>
      <c r="F129" s="33">
        <v>12</v>
      </c>
      <c r="G129" s="173" t="s">
        <v>1221</v>
      </c>
      <c r="H129" s="186" t="s">
        <v>1237</v>
      </c>
    </row>
    <row r="130" spans="1:8" s="28" customFormat="1" ht="30" customHeight="1" x14ac:dyDescent="0.2">
      <c r="A130" s="185" t="s">
        <v>90</v>
      </c>
      <c r="B130" s="38">
        <v>42767</v>
      </c>
      <c r="C130" s="7" t="s">
        <v>162</v>
      </c>
      <c r="D130" s="35" t="s">
        <v>580</v>
      </c>
      <c r="E130" s="7" t="s">
        <v>355</v>
      </c>
      <c r="F130" s="33">
        <v>3</v>
      </c>
      <c r="G130" s="173" t="s">
        <v>1221</v>
      </c>
      <c r="H130" s="186" t="s">
        <v>1227</v>
      </c>
    </row>
    <row r="131" spans="1:8" s="28" customFormat="1" ht="45" customHeight="1" x14ac:dyDescent="0.2">
      <c r="A131" s="185" t="s">
        <v>91</v>
      </c>
      <c r="B131" s="38">
        <v>42767</v>
      </c>
      <c r="C131" s="7" t="s">
        <v>300</v>
      </c>
      <c r="D131" s="35" t="s">
        <v>49</v>
      </c>
      <c r="E131" s="7" t="s">
        <v>355</v>
      </c>
      <c r="F131" s="33">
        <v>11</v>
      </c>
      <c r="G131" s="173" t="s">
        <v>1221</v>
      </c>
      <c r="H131" s="186" t="s">
        <v>1238</v>
      </c>
    </row>
    <row r="132" spans="1:8" s="28" customFormat="1" ht="45" customHeight="1" x14ac:dyDescent="0.2">
      <c r="A132" s="185" t="s">
        <v>93</v>
      </c>
      <c r="B132" s="38">
        <v>42767</v>
      </c>
      <c r="C132" s="7" t="s">
        <v>269</v>
      </c>
      <c r="D132" s="35" t="s">
        <v>82</v>
      </c>
      <c r="E132" s="7" t="s">
        <v>355</v>
      </c>
      <c r="F132" s="33">
        <v>4</v>
      </c>
      <c r="G132" s="173" t="s">
        <v>1221</v>
      </c>
      <c r="H132" s="186" t="s">
        <v>1230</v>
      </c>
    </row>
    <row r="133" spans="1:8" s="28" customFormat="1" ht="45" customHeight="1" x14ac:dyDescent="0.2">
      <c r="A133" s="185" t="s">
        <v>95</v>
      </c>
      <c r="B133" s="38">
        <v>42767</v>
      </c>
      <c r="C133" s="7" t="s">
        <v>387</v>
      </c>
      <c r="D133" s="35" t="s">
        <v>585</v>
      </c>
      <c r="E133" s="7" t="s">
        <v>355</v>
      </c>
      <c r="F133" s="33">
        <v>3</v>
      </c>
      <c r="G133" s="173" t="s">
        <v>1221</v>
      </c>
      <c r="H133" s="186" t="s">
        <v>1227</v>
      </c>
    </row>
    <row r="134" spans="1:8" s="28" customFormat="1" ht="45" customHeight="1" x14ac:dyDescent="0.2">
      <c r="A134" s="185" t="s">
        <v>97</v>
      </c>
      <c r="B134" s="38">
        <v>42767</v>
      </c>
      <c r="C134" s="7" t="s">
        <v>296</v>
      </c>
      <c r="D134" s="35" t="s">
        <v>528</v>
      </c>
      <c r="E134" s="7" t="s">
        <v>355</v>
      </c>
      <c r="F134" s="33">
        <f>ORÇAMENTO!F135</f>
        <v>12</v>
      </c>
      <c r="G134" s="173" t="s">
        <v>1221</v>
      </c>
      <c r="H134" s="186" t="s">
        <v>1237</v>
      </c>
    </row>
    <row r="135" spans="1:8" s="28" customFormat="1" ht="45" customHeight="1" x14ac:dyDescent="0.2">
      <c r="A135" s="185" t="s">
        <v>98</v>
      </c>
      <c r="B135" s="38">
        <v>42767</v>
      </c>
      <c r="C135" s="7" t="s">
        <v>298</v>
      </c>
      <c r="D135" s="35" t="s">
        <v>740</v>
      </c>
      <c r="E135" s="7" t="s">
        <v>355</v>
      </c>
      <c r="F135" s="33">
        <f>ORÇAMENTO!F136</f>
        <v>10</v>
      </c>
      <c r="G135" s="173" t="s">
        <v>1221</v>
      </c>
      <c r="H135" s="186" t="s">
        <v>1233</v>
      </c>
    </row>
    <row r="136" spans="1:8" s="13" customFormat="1" ht="15" customHeight="1" x14ac:dyDescent="0.2">
      <c r="A136" s="190" t="s">
        <v>323</v>
      </c>
      <c r="B136" s="9"/>
      <c r="C136" s="9"/>
      <c r="D136" s="14" t="s">
        <v>236</v>
      </c>
      <c r="E136" s="14"/>
      <c r="F136" s="29"/>
      <c r="G136" s="178"/>
      <c r="H136" s="194"/>
    </row>
    <row r="137" spans="1:8" s="13" customFormat="1" ht="15" customHeight="1" x14ac:dyDescent="0.2">
      <c r="A137" s="190" t="s">
        <v>719</v>
      </c>
      <c r="B137" s="9"/>
      <c r="C137" s="9"/>
      <c r="D137" s="14" t="s">
        <v>290</v>
      </c>
      <c r="E137" s="14"/>
      <c r="F137" s="29"/>
      <c r="G137" s="178"/>
      <c r="H137" s="194"/>
    </row>
    <row r="138" spans="1:8" s="28" customFormat="1" ht="45" customHeight="1" x14ac:dyDescent="0.2">
      <c r="A138" s="185" t="s">
        <v>707</v>
      </c>
      <c r="B138" s="38">
        <v>42767</v>
      </c>
      <c r="C138" s="7" t="s">
        <v>26</v>
      </c>
      <c r="D138" s="35" t="s">
        <v>424</v>
      </c>
      <c r="E138" s="7" t="s">
        <v>63</v>
      </c>
      <c r="F138" s="33">
        <v>208.31</v>
      </c>
      <c r="G138" s="173" t="s">
        <v>1221</v>
      </c>
      <c r="H138" s="186" t="s">
        <v>1239</v>
      </c>
    </row>
    <row r="139" spans="1:8" s="28" customFormat="1" ht="45" customHeight="1" x14ac:dyDescent="0.2">
      <c r="A139" s="185" t="s">
        <v>708</v>
      </c>
      <c r="B139" s="38">
        <v>42767</v>
      </c>
      <c r="C139" s="7" t="s">
        <v>24</v>
      </c>
      <c r="D139" s="35" t="s">
        <v>615</v>
      </c>
      <c r="E139" s="7" t="s">
        <v>63</v>
      </c>
      <c r="F139" s="33">
        <v>11.54</v>
      </c>
      <c r="G139" s="173" t="s">
        <v>1221</v>
      </c>
      <c r="H139" s="186" t="s">
        <v>1240</v>
      </c>
    </row>
    <row r="140" spans="1:8" s="28" customFormat="1" ht="45" customHeight="1" x14ac:dyDescent="0.2">
      <c r="A140" s="185" t="s">
        <v>710</v>
      </c>
      <c r="B140" s="38">
        <v>42767</v>
      </c>
      <c r="C140" s="7" t="s">
        <v>21</v>
      </c>
      <c r="D140" s="35" t="s">
        <v>337</v>
      </c>
      <c r="E140" s="7" t="s">
        <v>63</v>
      </c>
      <c r="F140" s="33">
        <v>108.89</v>
      </c>
      <c r="G140" s="173" t="s">
        <v>1221</v>
      </c>
      <c r="H140" s="186" t="s">
        <v>1241</v>
      </c>
    </row>
    <row r="141" spans="1:8" s="28" customFormat="1" ht="45" customHeight="1" x14ac:dyDescent="0.2">
      <c r="A141" s="185" t="s">
        <v>712</v>
      </c>
      <c r="B141" s="38">
        <v>42767</v>
      </c>
      <c r="C141" s="7" t="s">
        <v>19</v>
      </c>
      <c r="D141" s="35" t="s">
        <v>103</v>
      </c>
      <c r="E141" s="7" t="s">
        <v>63</v>
      </c>
      <c r="F141" s="33">
        <v>142.16</v>
      </c>
      <c r="G141" s="173" t="s">
        <v>1221</v>
      </c>
      <c r="H141" s="186" t="s">
        <v>1242</v>
      </c>
    </row>
    <row r="142" spans="1:8" s="13" customFormat="1" ht="15" customHeight="1" x14ac:dyDescent="0.2">
      <c r="A142" s="190" t="s">
        <v>721</v>
      </c>
      <c r="B142" s="9"/>
      <c r="C142" s="9"/>
      <c r="D142" s="14" t="s">
        <v>349</v>
      </c>
      <c r="E142" s="14"/>
      <c r="F142" s="29"/>
      <c r="G142" s="178"/>
      <c r="H142" s="194"/>
    </row>
    <row r="143" spans="1:8" s="28" customFormat="1" ht="45" customHeight="1" x14ac:dyDescent="0.2">
      <c r="A143" s="185" t="s">
        <v>611</v>
      </c>
      <c r="B143" s="38">
        <v>42767</v>
      </c>
      <c r="C143" s="7" t="s">
        <v>21</v>
      </c>
      <c r="D143" s="35" t="s">
        <v>337</v>
      </c>
      <c r="E143" s="7" t="s">
        <v>63</v>
      </c>
      <c r="F143" s="33">
        <v>102.82</v>
      </c>
      <c r="G143" s="173" t="s">
        <v>1221</v>
      </c>
      <c r="H143" s="186" t="s">
        <v>1243</v>
      </c>
    </row>
    <row r="144" spans="1:8" s="13" customFormat="1" ht="23.25" customHeight="1" x14ac:dyDescent="0.2">
      <c r="A144" s="190" t="s">
        <v>723</v>
      </c>
      <c r="B144" s="9"/>
      <c r="C144" s="9"/>
      <c r="D144" s="14" t="s">
        <v>717</v>
      </c>
      <c r="E144" s="14"/>
      <c r="F144" s="29"/>
      <c r="G144" s="178"/>
      <c r="H144" s="194"/>
    </row>
    <row r="145" spans="1:8" s="28" customFormat="1" ht="45" customHeight="1" x14ac:dyDescent="0.2">
      <c r="A145" s="185" t="s">
        <v>504</v>
      </c>
      <c r="B145" s="38">
        <v>42767</v>
      </c>
      <c r="C145" s="7" t="s">
        <v>442</v>
      </c>
      <c r="D145" s="35" t="s">
        <v>312</v>
      </c>
      <c r="E145" s="7" t="s">
        <v>355</v>
      </c>
      <c r="F145" s="33">
        <v>5</v>
      </c>
      <c r="G145" s="173" t="s">
        <v>1221</v>
      </c>
      <c r="H145" s="186" t="s">
        <v>1159</v>
      </c>
    </row>
    <row r="146" spans="1:8" s="28" customFormat="1" ht="45" customHeight="1" x14ac:dyDescent="0.2">
      <c r="A146" s="185" t="s">
        <v>506</v>
      </c>
      <c r="B146" s="38">
        <v>42767</v>
      </c>
      <c r="C146" s="7" t="s">
        <v>443</v>
      </c>
      <c r="D146" s="35" t="s">
        <v>297</v>
      </c>
      <c r="E146" s="7" t="s">
        <v>355</v>
      </c>
      <c r="F146" s="33">
        <v>40</v>
      </c>
      <c r="G146" s="173" t="s">
        <v>1221</v>
      </c>
      <c r="H146" s="186" t="s">
        <v>1244</v>
      </c>
    </row>
    <row r="147" spans="1:8" s="28" customFormat="1" ht="30" customHeight="1" x14ac:dyDescent="0.2">
      <c r="A147" s="185" t="s">
        <v>507</v>
      </c>
      <c r="B147" s="38">
        <v>42767</v>
      </c>
      <c r="C147" s="7" t="s">
        <v>502</v>
      </c>
      <c r="D147" s="35" t="s">
        <v>566</v>
      </c>
      <c r="E147" s="7" t="s">
        <v>355</v>
      </c>
      <c r="F147" s="33">
        <v>62</v>
      </c>
      <c r="G147" s="173" t="s">
        <v>1221</v>
      </c>
      <c r="H147" s="186" t="s">
        <v>1245</v>
      </c>
    </row>
    <row r="148" spans="1:8" s="13" customFormat="1" ht="15" customHeight="1" x14ac:dyDescent="0.2">
      <c r="A148" s="190" t="s">
        <v>724</v>
      </c>
      <c r="B148" s="9"/>
      <c r="C148" s="9"/>
      <c r="D148" s="14" t="s">
        <v>301</v>
      </c>
      <c r="E148" s="14"/>
      <c r="F148" s="29"/>
      <c r="G148" s="178"/>
      <c r="H148" s="194"/>
    </row>
    <row r="149" spans="1:8" s="28" customFormat="1" ht="30" customHeight="1" x14ac:dyDescent="0.2">
      <c r="A149" s="185" t="s">
        <v>393</v>
      </c>
      <c r="B149" s="38">
        <v>42767</v>
      </c>
      <c r="C149" s="7" t="s">
        <v>715</v>
      </c>
      <c r="D149" s="35" t="s">
        <v>354</v>
      </c>
      <c r="E149" s="7" t="s">
        <v>355</v>
      </c>
      <c r="F149" s="33">
        <v>1</v>
      </c>
      <c r="G149" s="173" t="s">
        <v>1221</v>
      </c>
      <c r="H149" s="186" t="s">
        <v>1229</v>
      </c>
    </row>
    <row r="150" spans="1:8" s="28" customFormat="1" ht="30" customHeight="1" x14ac:dyDescent="0.2">
      <c r="A150" s="185" t="s">
        <v>394</v>
      </c>
      <c r="B150" s="38">
        <v>42767</v>
      </c>
      <c r="C150" s="7" t="s">
        <v>102</v>
      </c>
      <c r="D150" s="35" t="s">
        <v>314</v>
      </c>
      <c r="E150" s="7" t="s">
        <v>355</v>
      </c>
      <c r="F150" s="33">
        <v>22</v>
      </c>
      <c r="G150" s="173" t="s">
        <v>1221</v>
      </c>
      <c r="H150" s="186" t="s">
        <v>1246</v>
      </c>
    </row>
    <row r="151" spans="1:8" s="13" customFormat="1" ht="15" customHeight="1" x14ac:dyDescent="0.2">
      <c r="A151" s="190" t="s">
        <v>725</v>
      </c>
      <c r="B151" s="9"/>
      <c r="C151" s="9"/>
      <c r="D151" s="14" t="s">
        <v>363</v>
      </c>
      <c r="E151" s="14"/>
      <c r="F151" s="29"/>
      <c r="G151" s="178"/>
      <c r="H151" s="194"/>
    </row>
    <row r="152" spans="1:8" s="28" customFormat="1" ht="45" customHeight="1" x14ac:dyDescent="0.2">
      <c r="A152" s="185" t="s">
        <v>303</v>
      </c>
      <c r="B152" s="38">
        <v>42767</v>
      </c>
      <c r="C152" s="7" t="s">
        <v>391</v>
      </c>
      <c r="D152" s="35" t="s">
        <v>718</v>
      </c>
      <c r="E152" s="7" t="s">
        <v>355</v>
      </c>
      <c r="F152" s="33">
        <v>1</v>
      </c>
      <c r="G152" s="173" t="s">
        <v>1221</v>
      </c>
      <c r="H152" s="186" t="s">
        <v>1229</v>
      </c>
    </row>
    <row r="153" spans="1:8" s="13" customFormat="1" ht="15" customHeight="1" x14ac:dyDescent="0.2">
      <c r="A153" s="190" t="s">
        <v>325</v>
      </c>
      <c r="B153" s="9"/>
      <c r="C153" s="9"/>
      <c r="D153" s="14" t="s">
        <v>318</v>
      </c>
      <c r="E153" s="14"/>
      <c r="F153" s="29"/>
      <c r="G153" s="178"/>
      <c r="H153" s="194"/>
    </row>
    <row r="154" spans="1:8" s="13" customFormat="1" ht="15" customHeight="1" x14ac:dyDescent="0.2">
      <c r="A154" s="190" t="s">
        <v>326</v>
      </c>
      <c r="B154" s="9"/>
      <c r="C154" s="9"/>
      <c r="D154" s="14" t="s">
        <v>587</v>
      </c>
      <c r="E154" s="14"/>
      <c r="F154" s="29"/>
      <c r="G154" s="178"/>
      <c r="H154" s="194"/>
    </row>
    <row r="155" spans="1:8" s="13" customFormat="1" ht="15" customHeight="1" x14ac:dyDescent="0.2">
      <c r="A155" s="190" t="s">
        <v>519</v>
      </c>
      <c r="B155" s="9"/>
      <c r="C155" s="9"/>
      <c r="D155" s="14" t="s">
        <v>336</v>
      </c>
      <c r="E155" s="14"/>
      <c r="F155" s="29"/>
      <c r="G155" s="178"/>
      <c r="H155" s="194"/>
    </row>
    <row r="156" spans="1:8" s="28" customFormat="1" ht="45" customHeight="1" x14ac:dyDescent="0.2">
      <c r="A156" s="185" t="s">
        <v>356</v>
      </c>
      <c r="B156" s="38">
        <v>42767</v>
      </c>
      <c r="C156" s="7" t="s">
        <v>19</v>
      </c>
      <c r="D156" s="35" t="s">
        <v>103</v>
      </c>
      <c r="E156" s="7" t="s">
        <v>63</v>
      </c>
      <c r="F156" s="33">
        <f>ORÇAMENTO!F157</f>
        <v>300</v>
      </c>
      <c r="G156" s="173" t="s">
        <v>1372</v>
      </c>
      <c r="H156" s="186" t="s">
        <v>1166</v>
      </c>
    </row>
    <row r="157" spans="1:8" s="13" customFormat="1" ht="30" customHeight="1" x14ac:dyDescent="0.2">
      <c r="A157" s="190" t="s">
        <v>521</v>
      </c>
      <c r="B157" s="9"/>
      <c r="C157" s="9"/>
      <c r="D157" s="14" t="s">
        <v>256</v>
      </c>
      <c r="E157" s="14"/>
      <c r="F157" s="29"/>
      <c r="G157" s="178"/>
      <c r="H157" s="194"/>
    </row>
    <row r="158" spans="1:8" s="28" customFormat="1" ht="45" x14ac:dyDescent="0.2">
      <c r="A158" s="185" t="s">
        <v>267</v>
      </c>
      <c r="B158" s="38">
        <v>42767</v>
      </c>
      <c r="C158" s="7" t="s">
        <v>24</v>
      </c>
      <c r="D158" s="35" t="s">
        <v>615</v>
      </c>
      <c r="E158" s="7" t="s">
        <v>63</v>
      </c>
      <c r="F158" s="33">
        <v>38</v>
      </c>
      <c r="G158" s="173" t="s">
        <v>1247</v>
      </c>
      <c r="H158" s="186" t="s">
        <v>1248</v>
      </c>
    </row>
    <row r="159" spans="1:8" s="13" customFormat="1" ht="15" customHeight="1" x14ac:dyDescent="0.2">
      <c r="A159" s="190" t="s">
        <v>514</v>
      </c>
      <c r="B159" s="9"/>
      <c r="C159" s="9"/>
      <c r="D159" s="14" t="s">
        <v>691</v>
      </c>
      <c r="E159" s="14"/>
      <c r="F159" s="29"/>
      <c r="G159" s="178"/>
      <c r="H159" s="194"/>
    </row>
    <row r="160" spans="1:8" s="13" customFormat="1" ht="15" customHeight="1" x14ac:dyDescent="0.2">
      <c r="A160" s="190" t="s">
        <v>237</v>
      </c>
      <c r="B160" s="9"/>
      <c r="C160" s="9"/>
      <c r="D160" s="14" t="s">
        <v>794</v>
      </c>
      <c r="E160" s="14"/>
      <c r="F160" s="29"/>
      <c r="G160" s="178"/>
      <c r="H160" s="194"/>
    </row>
    <row r="161" spans="1:8" s="28" customFormat="1" ht="30" customHeight="1" x14ac:dyDescent="0.2">
      <c r="A161" s="185" t="s">
        <v>259</v>
      </c>
      <c r="B161" s="38">
        <v>42767</v>
      </c>
      <c r="C161" s="7" t="s">
        <v>417</v>
      </c>
      <c r="D161" s="35" t="s">
        <v>328</v>
      </c>
      <c r="E161" s="7" t="s">
        <v>355</v>
      </c>
      <c r="F161" s="33">
        <v>1</v>
      </c>
      <c r="G161" s="173" t="s">
        <v>1249</v>
      </c>
      <c r="H161" s="186" t="s">
        <v>1229</v>
      </c>
    </row>
    <row r="162" spans="1:8" s="28" customFormat="1" ht="45" customHeight="1" x14ac:dyDescent="0.2">
      <c r="A162" s="185" t="s">
        <v>260</v>
      </c>
      <c r="B162" s="38">
        <v>42767</v>
      </c>
      <c r="C162" s="7" t="s">
        <v>287</v>
      </c>
      <c r="D162" s="35" t="s">
        <v>483</v>
      </c>
      <c r="E162" s="7" t="s">
        <v>355</v>
      </c>
      <c r="F162" s="33">
        <v>1</v>
      </c>
      <c r="G162" s="173" t="s">
        <v>1249</v>
      </c>
      <c r="H162" s="186" t="s">
        <v>1229</v>
      </c>
    </row>
    <row r="163" spans="1:8" s="28" customFormat="1" ht="45" customHeight="1" x14ac:dyDescent="0.2">
      <c r="A163" s="185" t="s">
        <v>261</v>
      </c>
      <c r="B163" s="38">
        <v>42767</v>
      </c>
      <c r="C163" s="7" t="s">
        <v>496</v>
      </c>
      <c r="D163" s="35" t="s">
        <v>694</v>
      </c>
      <c r="E163" s="7" t="s">
        <v>355</v>
      </c>
      <c r="F163" s="33">
        <v>1</v>
      </c>
      <c r="G163" s="173" t="s">
        <v>1249</v>
      </c>
      <c r="H163" s="186" t="s">
        <v>1229</v>
      </c>
    </row>
    <row r="164" spans="1:8" s="13" customFormat="1" ht="15" customHeight="1" x14ac:dyDescent="0.2">
      <c r="A164" s="190" t="s">
        <v>241</v>
      </c>
      <c r="B164" s="9"/>
      <c r="C164" s="9"/>
      <c r="D164" s="14" t="s">
        <v>522</v>
      </c>
      <c r="E164" s="14"/>
      <c r="F164" s="29"/>
      <c r="G164" s="178"/>
      <c r="H164" s="194"/>
    </row>
    <row r="165" spans="1:8" s="28" customFormat="1" ht="45" customHeight="1" x14ac:dyDescent="0.2">
      <c r="A165" s="185" t="s">
        <v>167</v>
      </c>
      <c r="B165" s="38">
        <v>42767</v>
      </c>
      <c r="C165" s="7" t="s">
        <v>638</v>
      </c>
      <c r="D165" s="35" t="s">
        <v>588</v>
      </c>
      <c r="E165" s="7" t="s">
        <v>63</v>
      </c>
      <c r="F165" s="33">
        <v>15.4</v>
      </c>
      <c r="G165" s="173" t="s">
        <v>1250</v>
      </c>
      <c r="H165" s="186" t="s">
        <v>1251</v>
      </c>
    </row>
    <row r="166" spans="1:8" s="28" customFormat="1" ht="45" customHeight="1" x14ac:dyDescent="0.2">
      <c r="A166" s="185" t="s">
        <v>168</v>
      </c>
      <c r="B166" s="38">
        <v>42767</v>
      </c>
      <c r="C166" s="7" t="s">
        <v>636</v>
      </c>
      <c r="D166" s="35" t="s">
        <v>364</v>
      </c>
      <c r="E166" s="7" t="s">
        <v>63</v>
      </c>
      <c r="F166" s="33">
        <v>1609.5</v>
      </c>
      <c r="G166" s="173" t="s">
        <v>1250</v>
      </c>
      <c r="H166" s="186" t="s">
        <v>1252</v>
      </c>
    </row>
    <row r="167" spans="1:8" s="28" customFormat="1" ht="30" customHeight="1" x14ac:dyDescent="0.2">
      <c r="A167" s="185" t="s">
        <v>169</v>
      </c>
      <c r="B167" s="38">
        <v>42767</v>
      </c>
      <c r="C167" s="7" t="s">
        <v>578</v>
      </c>
      <c r="D167" s="35" t="s">
        <v>454</v>
      </c>
      <c r="E167" s="7" t="s">
        <v>63</v>
      </c>
      <c r="F167" s="33">
        <v>26.2</v>
      </c>
      <c r="G167" s="173" t="s">
        <v>1250</v>
      </c>
      <c r="H167" s="186" t="s">
        <v>1253</v>
      </c>
    </row>
    <row r="168" spans="1:8" s="28" customFormat="1" ht="30" customHeight="1" x14ac:dyDescent="0.2">
      <c r="A168" s="185" t="s">
        <v>171</v>
      </c>
      <c r="B168" s="38">
        <v>42767</v>
      </c>
      <c r="C168" s="7" t="s">
        <v>569</v>
      </c>
      <c r="D168" s="35" t="s">
        <v>245</v>
      </c>
      <c r="E168" s="7" t="s">
        <v>63</v>
      </c>
      <c r="F168" s="33">
        <v>0.7</v>
      </c>
      <c r="G168" s="173" t="s">
        <v>1250</v>
      </c>
      <c r="H168" s="186" t="s">
        <v>1254</v>
      </c>
    </row>
    <row r="169" spans="1:8" s="28" customFormat="1" ht="45" customHeight="1" x14ac:dyDescent="0.2">
      <c r="A169" s="185" t="s">
        <v>173</v>
      </c>
      <c r="B169" s="38">
        <v>42767</v>
      </c>
      <c r="C169" s="7" t="s">
        <v>684</v>
      </c>
      <c r="D169" s="35" t="s">
        <v>136</v>
      </c>
      <c r="E169" s="7" t="s">
        <v>63</v>
      </c>
      <c r="F169" s="33">
        <v>26.5</v>
      </c>
      <c r="G169" s="173" t="s">
        <v>1250</v>
      </c>
      <c r="H169" s="186" t="s">
        <v>1255</v>
      </c>
    </row>
    <row r="170" spans="1:8" s="28" customFormat="1" ht="30" customHeight="1" x14ac:dyDescent="0.2">
      <c r="A170" s="185" t="s">
        <v>175</v>
      </c>
      <c r="B170" s="38">
        <v>42767</v>
      </c>
      <c r="C170" s="7" t="s">
        <v>479</v>
      </c>
      <c r="D170" s="35" t="s">
        <v>634</v>
      </c>
      <c r="E170" s="7" t="s">
        <v>85</v>
      </c>
      <c r="F170" s="33">
        <v>144.4</v>
      </c>
      <c r="G170" s="173" t="s">
        <v>1250</v>
      </c>
      <c r="H170" s="186" t="s">
        <v>1256</v>
      </c>
    </row>
    <row r="171" spans="1:8" s="13" customFormat="1" ht="15" customHeight="1" x14ac:dyDescent="0.2">
      <c r="A171" s="190" t="s">
        <v>244</v>
      </c>
      <c r="B171" s="9"/>
      <c r="C171" s="9"/>
      <c r="D171" s="14" t="s">
        <v>113</v>
      </c>
      <c r="E171" s="14"/>
      <c r="F171" s="29"/>
      <c r="G171" s="178"/>
      <c r="H171" s="194"/>
    </row>
    <row r="172" spans="1:8" s="28" customFormat="1" ht="45" customHeight="1" x14ac:dyDescent="0.2">
      <c r="A172" s="185" t="s">
        <v>52</v>
      </c>
      <c r="B172" s="38">
        <v>42767</v>
      </c>
      <c r="C172" s="7" t="s">
        <v>444</v>
      </c>
      <c r="D172" s="35" t="s">
        <v>9</v>
      </c>
      <c r="E172" s="7" t="s">
        <v>355</v>
      </c>
      <c r="F172" s="33">
        <v>8</v>
      </c>
      <c r="G172" s="173" t="s">
        <v>1250</v>
      </c>
      <c r="H172" s="186" t="s">
        <v>1228</v>
      </c>
    </row>
    <row r="173" spans="1:8" s="28" customFormat="1" ht="45" customHeight="1" x14ac:dyDescent="0.2">
      <c r="A173" s="185" t="s">
        <v>55</v>
      </c>
      <c r="B173" s="38">
        <v>42767</v>
      </c>
      <c r="C173" s="7" t="s">
        <v>449</v>
      </c>
      <c r="D173" s="35" t="s">
        <v>554</v>
      </c>
      <c r="E173" s="7" t="s">
        <v>355</v>
      </c>
      <c r="F173" s="33">
        <v>1</v>
      </c>
      <c r="G173" s="173" t="s">
        <v>1250</v>
      </c>
      <c r="H173" s="186" t="s">
        <v>1229</v>
      </c>
    </row>
    <row r="174" spans="1:8" s="28" customFormat="1" ht="15" customHeight="1" x14ac:dyDescent="0.2">
      <c r="A174" s="185" t="s">
        <v>56</v>
      </c>
      <c r="B174" s="38">
        <v>42767</v>
      </c>
      <c r="C174" s="7" t="s">
        <v>12</v>
      </c>
      <c r="D174" s="35" t="s">
        <v>552</v>
      </c>
      <c r="E174" s="7" t="s">
        <v>355</v>
      </c>
      <c r="F174" s="33">
        <v>2</v>
      </c>
      <c r="G174" s="173" t="s">
        <v>1250</v>
      </c>
      <c r="H174" s="186" t="s">
        <v>1220</v>
      </c>
    </row>
    <row r="175" spans="1:8" s="28" customFormat="1" ht="22.5" customHeight="1" x14ac:dyDescent="0.2">
      <c r="A175" s="185" t="s">
        <v>57</v>
      </c>
      <c r="B175" s="38">
        <v>42767</v>
      </c>
      <c r="C175" s="7" t="s">
        <v>494</v>
      </c>
      <c r="D175" s="35" t="s">
        <v>439</v>
      </c>
      <c r="E175" s="7" t="s">
        <v>355</v>
      </c>
      <c r="F175" s="33">
        <v>412</v>
      </c>
      <c r="G175" s="173" t="s">
        <v>1250</v>
      </c>
      <c r="H175" s="186" t="s">
        <v>1257</v>
      </c>
    </row>
    <row r="176" spans="1:8" s="28" customFormat="1" ht="30" customHeight="1" x14ac:dyDescent="0.2">
      <c r="A176" s="185" t="s">
        <v>59</v>
      </c>
      <c r="B176" s="38">
        <v>42767</v>
      </c>
      <c r="C176" s="7" t="s">
        <v>497</v>
      </c>
      <c r="D176" s="35" t="s">
        <v>299</v>
      </c>
      <c r="E176" s="7" t="s">
        <v>355</v>
      </c>
      <c r="F176" s="33">
        <v>1</v>
      </c>
      <c r="G176" s="173" t="s">
        <v>1250</v>
      </c>
      <c r="H176" s="186" t="s">
        <v>1229</v>
      </c>
    </row>
    <row r="177" spans="1:8" s="28" customFormat="1" ht="30" customHeight="1" x14ac:dyDescent="0.2">
      <c r="A177" s="185" t="s">
        <v>61</v>
      </c>
      <c r="B177" s="38">
        <v>42767</v>
      </c>
      <c r="C177" s="7" t="s">
        <v>477</v>
      </c>
      <c r="D177" s="35" t="s">
        <v>16</v>
      </c>
      <c r="E177" s="7" t="s">
        <v>355</v>
      </c>
      <c r="F177" s="33">
        <v>158</v>
      </c>
      <c r="G177" s="173" t="s">
        <v>1250</v>
      </c>
      <c r="H177" s="186" t="s">
        <v>1258</v>
      </c>
    </row>
    <row r="178" spans="1:8" s="13" customFormat="1" ht="15" customHeight="1" x14ac:dyDescent="0.2">
      <c r="A178" s="190" t="s">
        <v>246</v>
      </c>
      <c r="B178" s="9"/>
      <c r="C178" s="9"/>
      <c r="D178" s="14" t="s">
        <v>238</v>
      </c>
      <c r="E178" s="14"/>
      <c r="F178" s="29"/>
      <c r="G178" s="178"/>
      <c r="H178" s="194"/>
    </row>
    <row r="179" spans="1:8" s="28" customFormat="1" ht="30" customHeight="1" x14ac:dyDescent="0.2">
      <c r="A179" s="185" t="s">
        <v>742</v>
      </c>
      <c r="B179" s="38">
        <v>42767</v>
      </c>
      <c r="C179" s="7" t="s">
        <v>83</v>
      </c>
      <c r="D179" s="35" t="s">
        <v>475</v>
      </c>
      <c r="E179" s="7" t="s">
        <v>355</v>
      </c>
      <c r="F179" s="33">
        <v>1</v>
      </c>
      <c r="G179" s="173" t="s">
        <v>1250</v>
      </c>
      <c r="H179" s="186" t="s">
        <v>1229</v>
      </c>
    </row>
    <row r="180" spans="1:8" s="28" customFormat="1" ht="30" customHeight="1" x14ac:dyDescent="0.2">
      <c r="A180" s="185" t="s">
        <v>744</v>
      </c>
      <c r="B180" s="38">
        <v>42767</v>
      </c>
      <c r="C180" s="7" t="s">
        <v>116</v>
      </c>
      <c r="D180" s="35" t="s">
        <v>682</v>
      </c>
      <c r="E180" s="7" t="s">
        <v>355</v>
      </c>
      <c r="F180" s="33">
        <v>4</v>
      </c>
      <c r="G180" s="173" t="s">
        <v>1250</v>
      </c>
      <c r="H180" s="186" t="s">
        <v>1230</v>
      </c>
    </row>
    <row r="181" spans="1:8" s="28" customFormat="1" ht="30" customHeight="1" x14ac:dyDescent="0.2">
      <c r="A181" s="185" t="s">
        <v>746</v>
      </c>
      <c r="B181" s="38">
        <v>42767</v>
      </c>
      <c r="C181" s="7" t="s">
        <v>119</v>
      </c>
      <c r="D181" s="35" t="s">
        <v>215</v>
      </c>
      <c r="E181" s="7" t="s">
        <v>355</v>
      </c>
      <c r="F181" s="33">
        <v>3</v>
      </c>
      <c r="G181" s="173" t="s">
        <v>1250</v>
      </c>
      <c r="H181" s="186" t="s">
        <v>1227</v>
      </c>
    </row>
    <row r="182" spans="1:8" s="28" customFormat="1" ht="30" customHeight="1" x14ac:dyDescent="0.2">
      <c r="A182" s="185" t="s">
        <v>748</v>
      </c>
      <c r="B182" s="38">
        <v>42767</v>
      </c>
      <c r="C182" s="7" t="s">
        <v>249</v>
      </c>
      <c r="D182" s="35" t="s">
        <v>487</v>
      </c>
      <c r="E182" s="7" t="s">
        <v>355</v>
      </c>
      <c r="F182" s="33">
        <v>2</v>
      </c>
      <c r="G182" s="173" t="s">
        <v>1250</v>
      </c>
      <c r="H182" s="186" t="s">
        <v>1220</v>
      </c>
    </row>
    <row r="183" spans="1:8" s="28" customFormat="1" ht="30" customHeight="1" x14ac:dyDescent="0.2">
      <c r="A183" s="185" t="s">
        <v>749</v>
      </c>
      <c r="B183" s="38">
        <v>42767</v>
      </c>
      <c r="C183" s="7" t="s">
        <v>258</v>
      </c>
      <c r="D183" s="35" t="s">
        <v>685</v>
      </c>
      <c r="E183" s="7" t="s">
        <v>355</v>
      </c>
      <c r="F183" s="33">
        <v>1</v>
      </c>
      <c r="G183" s="173" t="s">
        <v>1250</v>
      </c>
      <c r="H183" s="186" t="s">
        <v>1229</v>
      </c>
    </row>
    <row r="184" spans="1:8" s="28" customFormat="1" ht="30" customHeight="1" x14ac:dyDescent="0.2">
      <c r="A184" s="185" t="s">
        <v>751</v>
      </c>
      <c r="B184" s="38">
        <v>42767</v>
      </c>
      <c r="C184" s="7" t="s">
        <v>242</v>
      </c>
      <c r="D184" s="35" t="s">
        <v>425</v>
      </c>
      <c r="E184" s="7" t="s">
        <v>355</v>
      </c>
      <c r="F184" s="33">
        <v>85</v>
      </c>
      <c r="G184" s="173" t="s">
        <v>1250</v>
      </c>
      <c r="H184" s="186" t="s">
        <v>1259</v>
      </c>
    </row>
    <row r="185" spans="1:8" s="28" customFormat="1" ht="30" customHeight="1" x14ac:dyDescent="0.2">
      <c r="A185" s="185" t="s">
        <v>753</v>
      </c>
      <c r="B185" s="38">
        <v>42767</v>
      </c>
      <c r="C185" s="7" t="s">
        <v>247</v>
      </c>
      <c r="D185" s="35" t="s">
        <v>395</v>
      </c>
      <c r="E185" s="7" t="s">
        <v>355</v>
      </c>
      <c r="F185" s="33">
        <v>15</v>
      </c>
      <c r="G185" s="173" t="s">
        <v>1250</v>
      </c>
      <c r="H185" s="186" t="s">
        <v>1260</v>
      </c>
    </row>
    <row r="186" spans="1:8" s="28" customFormat="1" ht="15" customHeight="1" x14ac:dyDescent="0.2">
      <c r="A186" s="185" t="s">
        <v>757</v>
      </c>
      <c r="B186" s="38">
        <v>42767</v>
      </c>
      <c r="C186" s="7" t="s">
        <v>779</v>
      </c>
      <c r="D186" s="35" t="s">
        <v>201</v>
      </c>
      <c r="E186" s="7" t="s">
        <v>355</v>
      </c>
      <c r="F186" s="33">
        <v>4</v>
      </c>
      <c r="G186" s="173" t="s">
        <v>1250</v>
      </c>
      <c r="H186" s="186" t="s">
        <v>1230</v>
      </c>
    </row>
    <row r="187" spans="1:8" s="13" customFormat="1" ht="15" customHeight="1" x14ac:dyDescent="0.2">
      <c r="A187" s="190" t="s">
        <v>248</v>
      </c>
      <c r="B187" s="9"/>
      <c r="C187" s="9"/>
      <c r="D187" s="14" t="s">
        <v>627</v>
      </c>
      <c r="E187" s="14"/>
      <c r="F187" s="29"/>
      <c r="G187" s="178"/>
      <c r="H187" s="194"/>
    </row>
    <row r="188" spans="1:8" s="28" customFormat="1" ht="30" customHeight="1" x14ac:dyDescent="0.2">
      <c r="A188" s="185" t="s">
        <v>640</v>
      </c>
      <c r="B188" s="38">
        <v>42767</v>
      </c>
      <c r="C188" s="7" t="s">
        <v>591</v>
      </c>
      <c r="D188" s="35" t="s">
        <v>38</v>
      </c>
      <c r="E188" s="7" t="s">
        <v>63</v>
      </c>
      <c r="F188" s="33">
        <v>583.70000000000005</v>
      </c>
      <c r="G188" s="173" t="s">
        <v>1250</v>
      </c>
      <c r="H188" s="186" t="s">
        <v>1261</v>
      </c>
    </row>
    <row r="189" spans="1:8" s="28" customFormat="1" ht="30" customHeight="1" x14ac:dyDescent="0.2">
      <c r="A189" s="185" t="s">
        <v>642</v>
      </c>
      <c r="B189" s="38">
        <v>42767</v>
      </c>
      <c r="C189" s="7" t="s">
        <v>635</v>
      </c>
      <c r="D189" s="35" t="s">
        <v>729</v>
      </c>
      <c r="E189" s="7" t="s">
        <v>63</v>
      </c>
      <c r="F189" s="33">
        <v>101.4</v>
      </c>
      <c r="G189" s="173" t="s">
        <v>1250</v>
      </c>
      <c r="H189" s="186" t="s">
        <v>1262</v>
      </c>
    </row>
    <row r="190" spans="1:8" s="28" customFormat="1" ht="30" customHeight="1" x14ac:dyDescent="0.2">
      <c r="A190" s="185" t="s">
        <v>644</v>
      </c>
      <c r="B190" s="38">
        <v>42767</v>
      </c>
      <c r="C190" s="7" t="s">
        <v>593</v>
      </c>
      <c r="D190" s="35" t="s">
        <v>608</v>
      </c>
      <c r="E190" s="7" t="s">
        <v>63</v>
      </c>
      <c r="F190" s="33">
        <v>368.5</v>
      </c>
      <c r="G190" s="173" t="s">
        <v>1250</v>
      </c>
      <c r="H190" s="186" t="s">
        <v>1263</v>
      </c>
    </row>
    <row r="191" spans="1:8" s="28" customFormat="1" ht="30" customHeight="1" x14ac:dyDescent="0.2">
      <c r="A191" s="185" t="s">
        <v>646</v>
      </c>
      <c r="B191" s="38">
        <v>42767</v>
      </c>
      <c r="C191" s="7" t="s">
        <v>596</v>
      </c>
      <c r="D191" s="35" t="s">
        <v>304</v>
      </c>
      <c r="E191" s="7" t="s">
        <v>63</v>
      </c>
      <c r="F191" s="33">
        <v>209.2</v>
      </c>
      <c r="G191" s="173" t="s">
        <v>1250</v>
      </c>
      <c r="H191" s="186" t="s">
        <v>1264</v>
      </c>
    </row>
    <row r="192" spans="1:8" s="28" customFormat="1" ht="30" customHeight="1" x14ac:dyDescent="0.2">
      <c r="A192" s="185" t="s">
        <v>648</v>
      </c>
      <c r="B192" s="38">
        <v>42767</v>
      </c>
      <c r="C192" s="7" t="s">
        <v>631</v>
      </c>
      <c r="D192" s="35" t="s">
        <v>53</v>
      </c>
      <c r="E192" s="7" t="s">
        <v>63</v>
      </c>
      <c r="F192" s="33">
        <v>25.4</v>
      </c>
      <c r="G192" s="173" t="s">
        <v>1250</v>
      </c>
      <c r="H192" s="186" t="s">
        <v>1265</v>
      </c>
    </row>
    <row r="193" spans="1:8" s="28" customFormat="1" ht="30" customHeight="1" x14ac:dyDescent="0.2">
      <c r="A193" s="185" t="s">
        <v>650</v>
      </c>
      <c r="B193" s="38">
        <v>42767</v>
      </c>
      <c r="C193" s="7" t="s">
        <v>476</v>
      </c>
      <c r="D193" s="35" t="s">
        <v>605</v>
      </c>
      <c r="E193" s="7" t="s">
        <v>63</v>
      </c>
      <c r="F193" s="33">
        <v>5.3</v>
      </c>
      <c r="G193" s="173" t="s">
        <v>1250</v>
      </c>
      <c r="H193" s="186" t="s">
        <v>1266</v>
      </c>
    </row>
    <row r="194" spans="1:8" s="28" customFormat="1" ht="30" customHeight="1" x14ac:dyDescent="0.2">
      <c r="A194" s="185" t="s">
        <v>653</v>
      </c>
      <c r="B194" s="38">
        <v>42767</v>
      </c>
      <c r="C194" s="7" t="s">
        <v>451</v>
      </c>
      <c r="D194" s="35" t="s">
        <v>738</v>
      </c>
      <c r="E194" s="7" t="s">
        <v>63</v>
      </c>
      <c r="F194" s="33">
        <v>8600</v>
      </c>
      <c r="G194" s="173" t="s">
        <v>1250</v>
      </c>
      <c r="H194" s="186" t="s">
        <v>1267</v>
      </c>
    </row>
    <row r="195" spans="1:8" s="28" customFormat="1" ht="30" customHeight="1" x14ac:dyDescent="0.2">
      <c r="A195" s="185" t="s">
        <v>655</v>
      </c>
      <c r="B195" s="38">
        <v>42767</v>
      </c>
      <c r="C195" s="7" t="s">
        <v>596</v>
      </c>
      <c r="D195" s="35" t="s">
        <v>304</v>
      </c>
      <c r="E195" s="7" t="s">
        <v>63</v>
      </c>
      <c r="F195" s="33">
        <v>47.2</v>
      </c>
      <c r="G195" s="173" t="s">
        <v>1250</v>
      </c>
      <c r="H195" s="186" t="s">
        <v>1268</v>
      </c>
    </row>
    <row r="196" spans="1:8" s="28" customFormat="1" ht="30" customHeight="1" x14ac:dyDescent="0.2">
      <c r="A196" s="185" t="s">
        <v>657</v>
      </c>
      <c r="B196" s="38">
        <v>42767</v>
      </c>
      <c r="C196" s="7" t="s">
        <v>453</v>
      </c>
      <c r="D196" s="35" t="s">
        <v>696</v>
      </c>
      <c r="E196" s="7" t="s">
        <v>63</v>
      </c>
      <c r="F196" s="33">
        <v>1266</v>
      </c>
      <c r="G196" s="173" t="s">
        <v>1250</v>
      </c>
      <c r="H196" s="186" t="s">
        <v>1269</v>
      </c>
    </row>
    <row r="197" spans="1:8" s="28" customFormat="1" ht="30" customHeight="1" x14ac:dyDescent="0.2">
      <c r="A197" s="185" t="s">
        <v>747</v>
      </c>
      <c r="B197" s="38">
        <v>42767</v>
      </c>
      <c r="C197" s="7" t="s">
        <v>471</v>
      </c>
      <c r="D197" s="35" t="s">
        <v>435</v>
      </c>
      <c r="E197" s="7" t="s">
        <v>63</v>
      </c>
      <c r="F197" s="33">
        <v>837.2</v>
      </c>
      <c r="G197" s="173" t="s">
        <v>1250</v>
      </c>
      <c r="H197" s="186" t="s">
        <v>1270</v>
      </c>
    </row>
    <row r="198" spans="1:8" s="13" customFormat="1" ht="15" customHeight="1" x14ac:dyDescent="0.2">
      <c r="A198" s="190" t="s">
        <v>250</v>
      </c>
      <c r="B198" s="9"/>
      <c r="C198" s="9"/>
      <c r="D198" s="14" t="s">
        <v>720</v>
      </c>
      <c r="E198" s="14"/>
      <c r="F198" s="29"/>
      <c r="G198" s="178"/>
      <c r="H198" s="194"/>
    </row>
    <row r="199" spans="1:8" s="28" customFormat="1" ht="30" customHeight="1" x14ac:dyDescent="0.2">
      <c r="A199" s="185" t="s">
        <v>529</v>
      </c>
      <c r="B199" s="38">
        <v>42767</v>
      </c>
      <c r="C199" s="7" t="s">
        <v>525</v>
      </c>
      <c r="D199" s="35" t="s">
        <v>727</v>
      </c>
      <c r="E199" s="7" t="s">
        <v>355</v>
      </c>
      <c r="F199" s="33">
        <v>30</v>
      </c>
      <c r="G199" s="173" t="s">
        <v>1250</v>
      </c>
      <c r="H199" s="186" t="s">
        <v>1232</v>
      </c>
    </row>
    <row r="200" spans="1:8" s="28" customFormat="1" ht="30" customHeight="1" x14ac:dyDescent="0.2">
      <c r="A200" s="185" t="s">
        <v>532</v>
      </c>
      <c r="B200" s="38">
        <v>42767</v>
      </c>
      <c r="C200" s="7" t="s">
        <v>558</v>
      </c>
      <c r="D200" s="35" t="s">
        <v>586</v>
      </c>
      <c r="E200" s="7" t="s">
        <v>355</v>
      </c>
      <c r="F200" s="33">
        <v>36</v>
      </c>
      <c r="G200" s="173" t="s">
        <v>1250</v>
      </c>
      <c r="H200" s="186" t="s">
        <v>1271</v>
      </c>
    </row>
    <row r="201" spans="1:8" s="28" customFormat="1" ht="30" customHeight="1" x14ac:dyDescent="0.2">
      <c r="A201" s="185" t="s">
        <v>533</v>
      </c>
      <c r="B201" s="38">
        <v>42767</v>
      </c>
      <c r="C201" s="7" t="s">
        <v>567</v>
      </c>
      <c r="D201" s="35" t="s">
        <v>276</v>
      </c>
      <c r="E201" s="7" t="s">
        <v>355</v>
      </c>
      <c r="F201" s="33">
        <v>4</v>
      </c>
      <c r="G201" s="173" t="s">
        <v>1250</v>
      </c>
      <c r="H201" s="186" t="s">
        <v>1230</v>
      </c>
    </row>
    <row r="202" spans="1:8" s="28" customFormat="1" ht="30" customHeight="1" x14ac:dyDescent="0.2">
      <c r="A202" s="185" t="s">
        <v>535</v>
      </c>
      <c r="B202" s="38">
        <v>42767</v>
      </c>
      <c r="C202" s="7" t="s">
        <v>524</v>
      </c>
      <c r="D202" s="35" t="s">
        <v>759</v>
      </c>
      <c r="E202" s="7" t="s">
        <v>355</v>
      </c>
      <c r="F202" s="33">
        <v>1</v>
      </c>
      <c r="G202" s="173" t="s">
        <v>1250</v>
      </c>
      <c r="H202" s="186" t="s">
        <v>1229</v>
      </c>
    </row>
    <row r="203" spans="1:8" s="28" customFormat="1" ht="45" customHeight="1" x14ac:dyDescent="0.2">
      <c r="A203" s="185" t="s">
        <v>536</v>
      </c>
      <c r="B203" s="38">
        <v>42767</v>
      </c>
      <c r="C203" s="7" t="s">
        <v>589</v>
      </c>
      <c r="D203" s="35" t="s">
        <v>99</v>
      </c>
      <c r="E203" s="7" t="s">
        <v>355</v>
      </c>
      <c r="F203" s="33">
        <v>5</v>
      </c>
      <c r="G203" s="173" t="s">
        <v>1250</v>
      </c>
      <c r="H203" s="186" t="s">
        <v>1159</v>
      </c>
    </row>
    <row r="204" spans="1:8" s="28" customFormat="1" ht="30" customHeight="1" x14ac:dyDescent="0.2">
      <c r="A204" s="185" t="s">
        <v>540</v>
      </c>
      <c r="B204" s="38">
        <v>42767</v>
      </c>
      <c r="C204" s="7" t="s">
        <v>555</v>
      </c>
      <c r="D204" s="35" t="s">
        <v>776</v>
      </c>
      <c r="E204" s="7" t="s">
        <v>355</v>
      </c>
      <c r="F204" s="33">
        <v>284</v>
      </c>
      <c r="G204" s="173" t="s">
        <v>1250</v>
      </c>
      <c r="H204" s="186" t="s">
        <v>1272</v>
      </c>
    </row>
    <row r="205" spans="1:8" s="28" customFormat="1" ht="30" customHeight="1" x14ac:dyDescent="0.2">
      <c r="A205" s="185" t="s">
        <v>542</v>
      </c>
      <c r="B205" s="38">
        <v>42767</v>
      </c>
      <c r="C205" s="7" t="s">
        <v>564</v>
      </c>
      <c r="D205" s="35" t="s">
        <v>192</v>
      </c>
      <c r="E205" s="7" t="s">
        <v>355</v>
      </c>
      <c r="F205" s="33">
        <v>19</v>
      </c>
      <c r="G205" s="173" t="s">
        <v>1250</v>
      </c>
      <c r="H205" s="186" t="s">
        <v>1273</v>
      </c>
    </row>
    <row r="206" spans="1:8" s="28" customFormat="1" ht="30" customHeight="1" x14ac:dyDescent="0.2">
      <c r="A206" s="185" t="s">
        <v>545</v>
      </c>
      <c r="B206" s="38">
        <v>42767</v>
      </c>
      <c r="C206" s="7" t="s">
        <v>619</v>
      </c>
      <c r="D206" s="35" t="s">
        <v>489</v>
      </c>
      <c r="E206" s="7" t="s">
        <v>355</v>
      </c>
      <c r="F206" s="33">
        <v>28</v>
      </c>
      <c r="G206" s="173" t="s">
        <v>1250</v>
      </c>
      <c r="H206" s="186" t="s">
        <v>1274</v>
      </c>
    </row>
    <row r="207" spans="1:8" s="28" customFormat="1" ht="30" customHeight="1" x14ac:dyDescent="0.2">
      <c r="A207" s="185" t="s">
        <v>547</v>
      </c>
      <c r="B207" s="38">
        <v>42767</v>
      </c>
      <c r="C207" s="7" t="s">
        <v>172</v>
      </c>
      <c r="D207" s="35" t="s">
        <v>40</v>
      </c>
      <c r="E207" s="7" t="s">
        <v>355</v>
      </c>
      <c r="F207" s="33">
        <v>27</v>
      </c>
      <c r="G207" s="173" t="s">
        <v>1250</v>
      </c>
      <c r="H207" s="186" t="s">
        <v>1275</v>
      </c>
    </row>
    <row r="208" spans="1:8" s="28" customFormat="1" ht="45" customHeight="1" x14ac:dyDescent="0.2">
      <c r="A208" s="185" t="s">
        <v>761</v>
      </c>
      <c r="B208" s="38">
        <v>42767</v>
      </c>
      <c r="C208" s="7" t="s">
        <v>392</v>
      </c>
      <c r="D208" s="35" t="s">
        <v>140</v>
      </c>
      <c r="E208" s="7" t="s">
        <v>355</v>
      </c>
      <c r="F208" s="33">
        <v>131</v>
      </c>
      <c r="G208" s="173" t="s">
        <v>1250</v>
      </c>
      <c r="H208" s="186" t="s">
        <v>1276</v>
      </c>
    </row>
    <row r="209" spans="1:8" s="13" customFormat="1" ht="15" customHeight="1" x14ac:dyDescent="0.2">
      <c r="A209" s="190" t="s">
        <v>516</v>
      </c>
      <c r="B209" s="9"/>
      <c r="C209" s="9"/>
      <c r="D209" s="14" t="s">
        <v>699</v>
      </c>
      <c r="E209" s="14"/>
      <c r="F209" s="29"/>
      <c r="G209" s="178"/>
      <c r="H209" s="194"/>
    </row>
    <row r="210" spans="1:8" s="28" customFormat="1" ht="15" customHeight="1" x14ac:dyDescent="0.2">
      <c r="A210" s="185" t="s">
        <v>146</v>
      </c>
      <c r="B210" s="38">
        <v>42767</v>
      </c>
      <c r="C210" s="7" t="s">
        <v>572</v>
      </c>
      <c r="D210" s="35" t="s">
        <v>737</v>
      </c>
      <c r="E210" s="7" t="s">
        <v>63</v>
      </c>
      <c r="F210" s="33">
        <v>2000</v>
      </c>
      <c r="G210" s="173" t="s">
        <v>1277</v>
      </c>
      <c r="H210" s="186" t="s">
        <v>1278</v>
      </c>
    </row>
    <row r="211" spans="1:8" s="28" customFormat="1" ht="15" customHeight="1" x14ac:dyDescent="0.2">
      <c r="A211" s="185" t="s">
        <v>147</v>
      </c>
      <c r="B211" s="38">
        <v>42767</v>
      </c>
      <c r="C211" s="7" t="s">
        <v>382</v>
      </c>
      <c r="D211" s="35" t="s">
        <v>122</v>
      </c>
      <c r="E211" s="7" t="s">
        <v>355</v>
      </c>
      <c r="F211" s="33">
        <v>50</v>
      </c>
      <c r="G211" s="173" t="s">
        <v>1277</v>
      </c>
      <c r="H211" s="186" t="s">
        <v>1279</v>
      </c>
    </row>
    <row r="212" spans="1:8" s="28" customFormat="1" ht="15" customHeight="1" x14ac:dyDescent="0.2">
      <c r="A212" s="185" t="s">
        <v>152</v>
      </c>
      <c r="B212" s="38">
        <v>42767</v>
      </c>
      <c r="C212" s="7" t="s">
        <v>305</v>
      </c>
      <c r="D212" s="35" t="s">
        <v>739</v>
      </c>
      <c r="E212" s="7" t="s">
        <v>355</v>
      </c>
      <c r="F212" s="33">
        <v>50</v>
      </c>
      <c r="G212" s="173" t="s">
        <v>1277</v>
      </c>
      <c r="H212" s="186" t="s">
        <v>1279</v>
      </c>
    </row>
    <row r="213" spans="1:8" s="28" customFormat="1" ht="15" customHeight="1" x14ac:dyDescent="0.2">
      <c r="A213" s="185" t="s">
        <v>153</v>
      </c>
      <c r="B213" s="38">
        <v>42767</v>
      </c>
      <c r="C213" s="7" t="s">
        <v>767</v>
      </c>
      <c r="D213" s="35" t="s">
        <v>163</v>
      </c>
      <c r="E213" s="7" t="s">
        <v>355</v>
      </c>
      <c r="F213" s="33">
        <v>50</v>
      </c>
      <c r="G213" s="173" t="s">
        <v>1277</v>
      </c>
      <c r="H213" s="186" t="s">
        <v>1279</v>
      </c>
    </row>
    <row r="214" spans="1:8" s="28" customFormat="1" ht="30" customHeight="1" x14ac:dyDescent="0.2">
      <c r="A214" s="185" t="s">
        <v>154</v>
      </c>
      <c r="B214" s="38">
        <v>42767</v>
      </c>
      <c r="C214" s="7" t="s">
        <v>577</v>
      </c>
      <c r="D214" s="35" t="s">
        <v>157</v>
      </c>
      <c r="E214" s="7" t="s">
        <v>63</v>
      </c>
      <c r="F214" s="33">
        <v>10</v>
      </c>
      <c r="G214" s="173" t="s">
        <v>1277</v>
      </c>
      <c r="H214" s="186" t="s">
        <v>1233</v>
      </c>
    </row>
    <row r="215" spans="1:8" s="28" customFormat="1" ht="45" customHeight="1" x14ac:dyDescent="0.2">
      <c r="A215" s="185" t="s">
        <v>155</v>
      </c>
      <c r="B215" s="38">
        <v>42767</v>
      </c>
      <c r="C215" s="7" t="s">
        <v>636</v>
      </c>
      <c r="D215" s="35" t="s">
        <v>364</v>
      </c>
      <c r="E215" s="7" t="s">
        <v>63</v>
      </c>
      <c r="F215" s="33">
        <v>250</v>
      </c>
      <c r="G215" s="173" t="s">
        <v>1277</v>
      </c>
      <c r="H215" s="186" t="s">
        <v>1280</v>
      </c>
    </row>
    <row r="216" spans="1:8" s="28" customFormat="1" ht="30" customHeight="1" x14ac:dyDescent="0.2">
      <c r="A216" s="185" t="s">
        <v>156</v>
      </c>
      <c r="B216" s="38">
        <v>42767</v>
      </c>
      <c r="C216" s="7" t="s">
        <v>479</v>
      </c>
      <c r="D216" s="35" t="s">
        <v>634</v>
      </c>
      <c r="E216" s="7" t="s">
        <v>85</v>
      </c>
      <c r="F216" s="33">
        <v>100</v>
      </c>
      <c r="G216" s="173" t="s">
        <v>1277</v>
      </c>
      <c r="H216" s="186" t="s">
        <v>1281</v>
      </c>
    </row>
    <row r="217" spans="1:8" s="28" customFormat="1" ht="15" customHeight="1" x14ac:dyDescent="0.2">
      <c r="A217" s="185" t="s">
        <v>158</v>
      </c>
      <c r="B217" s="38">
        <v>42767</v>
      </c>
      <c r="C217" s="7" t="s">
        <v>217</v>
      </c>
      <c r="D217" s="35" t="s">
        <v>526</v>
      </c>
      <c r="E217" s="7" t="s">
        <v>355</v>
      </c>
      <c r="F217" s="33">
        <v>1</v>
      </c>
      <c r="G217" s="173" t="s">
        <v>1277</v>
      </c>
      <c r="H217" s="186" t="s">
        <v>1229</v>
      </c>
    </row>
    <row r="218" spans="1:8" s="13" customFormat="1" ht="15" customHeight="1" x14ac:dyDescent="0.2">
      <c r="A218" s="190" t="s">
        <v>517</v>
      </c>
      <c r="B218" s="9"/>
      <c r="C218" s="9"/>
      <c r="D218" s="14" t="s">
        <v>360</v>
      </c>
      <c r="E218" s="14"/>
      <c r="F218" s="29"/>
      <c r="G218" s="178"/>
      <c r="H218" s="194"/>
    </row>
    <row r="219" spans="1:8" s="28" customFormat="1" ht="15" customHeight="1" x14ac:dyDescent="0.2">
      <c r="A219" s="185" t="s">
        <v>20</v>
      </c>
      <c r="B219" s="38">
        <v>42767</v>
      </c>
      <c r="C219" s="7" t="s">
        <v>5</v>
      </c>
      <c r="D219" s="35" t="s">
        <v>714</v>
      </c>
      <c r="E219" s="7" t="s">
        <v>63</v>
      </c>
      <c r="F219" s="33">
        <v>200</v>
      </c>
      <c r="G219" s="173" t="s">
        <v>1277</v>
      </c>
      <c r="H219" s="186" t="s">
        <v>1282</v>
      </c>
    </row>
    <row r="220" spans="1:8" s="28" customFormat="1" ht="15" customHeight="1" x14ac:dyDescent="0.2">
      <c r="A220" s="185" t="s">
        <v>22</v>
      </c>
      <c r="B220" s="38">
        <v>42767</v>
      </c>
      <c r="C220" s="7" t="s">
        <v>6</v>
      </c>
      <c r="D220" s="35" t="s">
        <v>546</v>
      </c>
      <c r="E220" s="7" t="s">
        <v>63</v>
      </c>
      <c r="F220" s="33">
        <v>370</v>
      </c>
      <c r="G220" s="173" t="s">
        <v>1277</v>
      </c>
      <c r="H220" s="186" t="s">
        <v>1283</v>
      </c>
    </row>
    <row r="221" spans="1:8" s="28" customFormat="1" ht="45" customHeight="1" x14ac:dyDescent="0.2">
      <c r="A221" s="185" t="s">
        <v>25</v>
      </c>
      <c r="B221" s="38">
        <v>42767</v>
      </c>
      <c r="C221" s="7" t="s">
        <v>684</v>
      </c>
      <c r="D221" s="35" t="s">
        <v>136</v>
      </c>
      <c r="E221" s="7" t="s">
        <v>63</v>
      </c>
      <c r="F221" s="33">
        <v>100</v>
      </c>
      <c r="G221" s="173" t="s">
        <v>1277</v>
      </c>
      <c r="H221" s="186" t="s">
        <v>1281</v>
      </c>
    </row>
    <row r="222" spans="1:8" s="28" customFormat="1" ht="15" customHeight="1" x14ac:dyDescent="0.2">
      <c r="A222" s="185" t="s">
        <v>27</v>
      </c>
      <c r="B222" s="38">
        <v>42767</v>
      </c>
      <c r="C222" s="7" t="s">
        <v>69</v>
      </c>
      <c r="D222" s="35" t="s">
        <v>730</v>
      </c>
      <c r="E222" s="7" t="s">
        <v>355</v>
      </c>
      <c r="F222" s="33">
        <v>70</v>
      </c>
      <c r="G222" s="173" t="s">
        <v>1277</v>
      </c>
      <c r="H222" s="186" t="s">
        <v>1284</v>
      </c>
    </row>
    <row r="223" spans="1:8" s="28" customFormat="1" ht="30" customHeight="1" x14ac:dyDescent="0.2">
      <c r="A223" s="185" t="s">
        <v>28</v>
      </c>
      <c r="B223" s="38">
        <v>42767</v>
      </c>
      <c r="C223" s="7" t="s">
        <v>493</v>
      </c>
      <c r="D223" s="35" t="s">
        <v>565</v>
      </c>
      <c r="E223" s="7" t="s">
        <v>355</v>
      </c>
      <c r="F223" s="33">
        <v>20</v>
      </c>
      <c r="G223" s="173" t="s">
        <v>1277</v>
      </c>
      <c r="H223" s="186" t="s">
        <v>1180</v>
      </c>
    </row>
    <row r="224" spans="1:8" s="28" customFormat="1" ht="15" customHeight="1" x14ac:dyDescent="0.2">
      <c r="A224" s="185" t="s">
        <v>29</v>
      </c>
      <c r="B224" s="38">
        <v>42767</v>
      </c>
      <c r="C224" s="7" t="s">
        <v>11</v>
      </c>
      <c r="D224" s="35" t="s">
        <v>731</v>
      </c>
      <c r="E224" s="7" t="s">
        <v>355</v>
      </c>
      <c r="F224" s="33">
        <v>5</v>
      </c>
      <c r="G224" s="173" t="s">
        <v>1277</v>
      </c>
      <c r="H224" s="186" t="s">
        <v>1159</v>
      </c>
    </row>
    <row r="225" spans="1:8" s="28" customFormat="1" ht="15" customHeight="1" x14ac:dyDescent="0.2">
      <c r="A225" s="185" t="s">
        <v>31</v>
      </c>
      <c r="B225" s="38">
        <v>42767</v>
      </c>
      <c r="C225" s="7" t="s">
        <v>613</v>
      </c>
      <c r="D225" s="35" t="s">
        <v>658</v>
      </c>
      <c r="E225" s="7" t="s">
        <v>355</v>
      </c>
      <c r="F225" s="33">
        <v>35</v>
      </c>
      <c r="G225" s="173" t="s">
        <v>1277</v>
      </c>
      <c r="H225" s="186" t="s">
        <v>1285</v>
      </c>
    </row>
    <row r="226" spans="1:8" s="13" customFormat="1" ht="15" customHeight="1" x14ac:dyDescent="0.2">
      <c r="A226" s="190" t="s">
        <v>782</v>
      </c>
      <c r="B226" s="9"/>
      <c r="C226" s="9"/>
      <c r="D226" s="14" t="s">
        <v>406</v>
      </c>
      <c r="E226" s="14"/>
      <c r="F226" s="29"/>
      <c r="G226" s="178"/>
      <c r="H226" s="194"/>
    </row>
    <row r="227" spans="1:8" s="28" customFormat="1" ht="30" customHeight="1" x14ac:dyDescent="0.2">
      <c r="A227" s="185" t="s">
        <v>455</v>
      </c>
      <c r="B227" s="38">
        <v>42767</v>
      </c>
      <c r="C227" s="7" t="s">
        <v>257</v>
      </c>
      <c r="D227" s="35" t="s">
        <v>499</v>
      </c>
      <c r="E227" s="7" t="s">
        <v>355</v>
      </c>
      <c r="F227" s="33">
        <v>4</v>
      </c>
      <c r="G227" s="173" t="s">
        <v>1286</v>
      </c>
      <c r="H227" s="186" t="s">
        <v>1230</v>
      </c>
    </row>
    <row r="228" spans="1:8" s="28" customFormat="1" ht="15" customHeight="1" x14ac:dyDescent="0.2">
      <c r="A228" s="185" t="s">
        <v>456</v>
      </c>
      <c r="B228" s="38">
        <v>42767</v>
      </c>
      <c r="C228" s="7" t="s">
        <v>583</v>
      </c>
      <c r="D228" s="35" t="s">
        <v>183</v>
      </c>
      <c r="E228" s="7" t="s">
        <v>355</v>
      </c>
      <c r="F228" s="33">
        <v>8</v>
      </c>
      <c r="G228" s="173" t="s">
        <v>1286</v>
      </c>
      <c r="H228" s="186" t="s">
        <v>1228</v>
      </c>
    </row>
    <row r="229" spans="1:8" s="28" customFormat="1" ht="45" customHeight="1" x14ac:dyDescent="0.2">
      <c r="A229" s="185" t="s">
        <v>459</v>
      </c>
      <c r="B229" s="38">
        <v>42767</v>
      </c>
      <c r="C229" s="7" t="s">
        <v>81</v>
      </c>
      <c r="D229" s="35" t="s">
        <v>480</v>
      </c>
      <c r="E229" s="7" t="s">
        <v>355</v>
      </c>
      <c r="F229" s="33">
        <v>4</v>
      </c>
      <c r="G229" s="173" t="s">
        <v>1286</v>
      </c>
      <c r="H229" s="186" t="s">
        <v>1230</v>
      </c>
    </row>
    <row r="230" spans="1:8" s="28" customFormat="1" ht="30" customHeight="1" x14ac:dyDescent="0.2">
      <c r="A230" s="185" t="s">
        <v>460</v>
      </c>
      <c r="B230" s="38">
        <v>42767</v>
      </c>
      <c r="C230" s="7" t="s">
        <v>581</v>
      </c>
      <c r="D230" s="35" t="s">
        <v>377</v>
      </c>
      <c r="E230" s="7" t="s">
        <v>355</v>
      </c>
      <c r="F230" s="33">
        <v>4</v>
      </c>
      <c r="G230" s="173" t="s">
        <v>1286</v>
      </c>
      <c r="H230" s="186" t="s">
        <v>1230</v>
      </c>
    </row>
    <row r="231" spans="1:8" s="28" customFormat="1" ht="45" customHeight="1" x14ac:dyDescent="0.2">
      <c r="A231" s="185" t="s">
        <v>461</v>
      </c>
      <c r="B231" s="38">
        <v>42767</v>
      </c>
      <c r="C231" s="7" t="s">
        <v>367</v>
      </c>
      <c r="D231" s="35" t="s">
        <v>10</v>
      </c>
      <c r="E231" s="7" t="s">
        <v>63</v>
      </c>
      <c r="F231" s="33">
        <v>112.29</v>
      </c>
      <c r="G231" s="173" t="s">
        <v>1286</v>
      </c>
      <c r="H231" s="186" t="s">
        <v>1287</v>
      </c>
    </row>
    <row r="232" spans="1:8" s="28" customFormat="1" ht="45" customHeight="1" x14ac:dyDescent="0.2">
      <c r="A232" s="185" t="s">
        <v>462</v>
      </c>
      <c r="B232" s="38">
        <v>42767</v>
      </c>
      <c r="C232" s="7" t="s">
        <v>369</v>
      </c>
      <c r="D232" s="35" t="s">
        <v>13</v>
      </c>
      <c r="E232" s="7" t="s">
        <v>63</v>
      </c>
      <c r="F232" s="33">
        <v>1.34</v>
      </c>
      <c r="G232" s="173" t="s">
        <v>1286</v>
      </c>
      <c r="H232" s="186" t="s">
        <v>1288</v>
      </c>
    </row>
    <row r="233" spans="1:8" s="28" customFormat="1" ht="15" customHeight="1" x14ac:dyDescent="0.2">
      <c r="A233" s="185" t="s">
        <v>463</v>
      </c>
      <c r="B233" s="38">
        <v>42767</v>
      </c>
      <c r="C233" s="7" t="s">
        <v>599</v>
      </c>
      <c r="D233" s="35" t="s">
        <v>677</v>
      </c>
      <c r="E233" s="7" t="s">
        <v>355</v>
      </c>
      <c r="F233" s="33">
        <v>1</v>
      </c>
      <c r="G233" s="173" t="s">
        <v>1286</v>
      </c>
      <c r="H233" s="186" t="s">
        <v>1229</v>
      </c>
    </row>
    <row r="234" spans="1:8" s="28" customFormat="1" ht="30" customHeight="1" x14ac:dyDescent="0.2">
      <c r="A234" s="185" t="s">
        <v>464</v>
      </c>
      <c r="B234" s="38">
        <v>42767</v>
      </c>
      <c r="C234" s="7" t="s">
        <v>1094</v>
      </c>
      <c r="D234" s="35" t="s">
        <v>576</v>
      </c>
      <c r="E234" s="7" t="s">
        <v>307</v>
      </c>
      <c r="F234" s="33">
        <v>4</v>
      </c>
      <c r="G234" s="173" t="s">
        <v>1286</v>
      </c>
      <c r="H234" s="186" t="s">
        <v>1230</v>
      </c>
    </row>
    <row r="235" spans="1:8" s="28" customFormat="1" ht="30" customHeight="1" x14ac:dyDescent="0.2">
      <c r="A235" s="185" t="s">
        <v>465</v>
      </c>
      <c r="B235" s="38">
        <v>42767</v>
      </c>
      <c r="C235" s="7" t="s">
        <v>434</v>
      </c>
      <c r="D235" s="35" t="s">
        <v>272</v>
      </c>
      <c r="E235" s="7" t="s">
        <v>307</v>
      </c>
      <c r="F235" s="33">
        <v>4</v>
      </c>
      <c r="G235" s="173" t="s">
        <v>1286</v>
      </c>
      <c r="H235" s="186" t="s">
        <v>1230</v>
      </c>
    </row>
    <row r="236" spans="1:8" s="28" customFormat="1" ht="30" customHeight="1" x14ac:dyDescent="0.2">
      <c r="A236" s="185" t="s">
        <v>110</v>
      </c>
      <c r="B236" s="38">
        <v>42767</v>
      </c>
      <c r="C236" s="7" t="s">
        <v>436</v>
      </c>
      <c r="D236" s="35" t="s">
        <v>594</v>
      </c>
      <c r="E236" s="7" t="s">
        <v>307</v>
      </c>
      <c r="F236" s="33">
        <v>1</v>
      </c>
      <c r="G236" s="173" t="s">
        <v>1286</v>
      </c>
      <c r="H236" s="186" t="s">
        <v>1229</v>
      </c>
    </row>
    <row r="237" spans="1:8" s="13" customFormat="1" ht="15" customHeight="1" x14ac:dyDescent="0.2">
      <c r="A237" s="190" t="s">
        <v>783</v>
      </c>
      <c r="B237" s="9"/>
      <c r="C237" s="9"/>
      <c r="D237" s="14" t="s">
        <v>128</v>
      </c>
      <c r="E237" s="14"/>
      <c r="F237" s="29"/>
      <c r="G237" s="178"/>
      <c r="H237" s="194"/>
    </row>
    <row r="238" spans="1:8" s="28" customFormat="1" ht="30" customHeight="1" x14ac:dyDescent="0.2">
      <c r="A238" s="185" t="s">
        <v>353</v>
      </c>
      <c r="B238" s="38">
        <v>42767</v>
      </c>
      <c r="C238" s="7" t="s">
        <v>498</v>
      </c>
      <c r="D238" s="35" t="s">
        <v>426</v>
      </c>
      <c r="E238" s="7" t="s">
        <v>355</v>
      </c>
      <c r="F238" s="33">
        <v>1</v>
      </c>
      <c r="G238" s="173" t="s">
        <v>1289</v>
      </c>
      <c r="H238" s="186" t="s">
        <v>1229</v>
      </c>
    </row>
    <row r="239" spans="1:8" s="13" customFormat="1" ht="15" customHeight="1" x14ac:dyDescent="0.2">
      <c r="A239" s="190" t="s">
        <v>784</v>
      </c>
      <c r="B239" s="9"/>
      <c r="C239" s="9"/>
      <c r="D239" s="14" t="s">
        <v>687</v>
      </c>
      <c r="E239" s="14"/>
      <c r="F239" s="29"/>
      <c r="G239" s="178"/>
      <c r="H239" s="194"/>
    </row>
    <row r="240" spans="1:8" s="13" customFormat="1" ht="15" customHeight="1" x14ac:dyDescent="0.2">
      <c r="A240" s="190" t="s">
        <v>265</v>
      </c>
      <c r="B240" s="9"/>
      <c r="C240" s="9"/>
      <c r="D240" s="14" t="s">
        <v>452</v>
      </c>
      <c r="E240" s="14"/>
      <c r="F240" s="29"/>
      <c r="G240" s="178"/>
      <c r="H240" s="194"/>
    </row>
    <row r="241" spans="1:8" s="28" customFormat="1" ht="30" customHeight="1" x14ac:dyDescent="0.2">
      <c r="A241" s="185" t="s">
        <v>218</v>
      </c>
      <c r="B241" s="38">
        <v>42767</v>
      </c>
      <c r="C241" s="7" t="s">
        <v>23</v>
      </c>
      <c r="D241" s="35" t="s">
        <v>775</v>
      </c>
      <c r="E241" s="7" t="s">
        <v>197</v>
      </c>
      <c r="F241" s="33">
        <v>5</v>
      </c>
      <c r="G241" s="173" t="s">
        <v>1290</v>
      </c>
      <c r="H241" s="186" t="s">
        <v>1159</v>
      </c>
    </row>
    <row r="242" spans="1:8" s="28" customFormat="1" ht="15" customHeight="1" x14ac:dyDescent="0.2">
      <c r="A242" s="185" t="s">
        <v>219</v>
      </c>
      <c r="B242" s="38">
        <v>42767</v>
      </c>
      <c r="C242" s="7" t="s">
        <v>187</v>
      </c>
      <c r="D242" s="35" t="s">
        <v>324</v>
      </c>
      <c r="E242" s="7" t="s">
        <v>197</v>
      </c>
      <c r="F242" s="33">
        <v>30</v>
      </c>
      <c r="G242" s="173" t="s">
        <v>1291</v>
      </c>
      <c r="H242" s="186" t="s">
        <v>1232</v>
      </c>
    </row>
    <row r="243" spans="1:8" s="28" customFormat="1" ht="30" customHeight="1" x14ac:dyDescent="0.2">
      <c r="A243" s="185" t="s">
        <v>220</v>
      </c>
      <c r="B243" s="38">
        <v>42767</v>
      </c>
      <c r="C243" s="7" t="s">
        <v>341</v>
      </c>
      <c r="D243" s="35" t="s">
        <v>388</v>
      </c>
      <c r="E243" s="7" t="s">
        <v>197</v>
      </c>
      <c r="F243" s="33">
        <v>102.13</v>
      </c>
      <c r="G243" s="173" t="s">
        <v>1292</v>
      </c>
      <c r="H243" s="186" t="s">
        <v>1293</v>
      </c>
    </row>
    <row r="244" spans="1:8" s="28" customFormat="1" ht="45" customHeight="1" x14ac:dyDescent="0.2">
      <c r="A244" s="185" t="s">
        <v>221</v>
      </c>
      <c r="B244" s="38">
        <v>42767</v>
      </c>
      <c r="C244" s="7" t="s">
        <v>76</v>
      </c>
      <c r="D244" s="35" t="s">
        <v>229</v>
      </c>
      <c r="E244" s="7" t="s">
        <v>197</v>
      </c>
      <c r="F244" s="33">
        <v>5.94</v>
      </c>
      <c r="G244" s="173" t="s">
        <v>1294</v>
      </c>
      <c r="H244" s="186" t="s">
        <v>1295</v>
      </c>
    </row>
    <row r="245" spans="1:8" s="13" customFormat="1" ht="15" customHeight="1" x14ac:dyDescent="0.2">
      <c r="A245" s="190" t="s">
        <v>266</v>
      </c>
      <c r="B245" s="9"/>
      <c r="C245" s="9"/>
      <c r="D245" s="14" t="s">
        <v>35</v>
      </c>
      <c r="E245" s="14"/>
      <c r="F245" s="29"/>
      <c r="G245" s="178"/>
      <c r="H245" s="194"/>
    </row>
    <row r="246" spans="1:8" s="28" customFormat="1" ht="30" customHeight="1" x14ac:dyDescent="0.2">
      <c r="A246" s="185" t="s">
        <v>114</v>
      </c>
      <c r="B246" s="38">
        <v>42767</v>
      </c>
      <c r="C246" s="7" t="s">
        <v>342</v>
      </c>
      <c r="D246" s="35" t="s">
        <v>396</v>
      </c>
      <c r="E246" s="7" t="s">
        <v>197</v>
      </c>
      <c r="F246" s="33">
        <v>128.71</v>
      </c>
      <c r="G246" s="173" t="s">
        <v>1296</v>
      </c>
      <c r="H246" s="186" t="s">
        <v>1297</v>
      </c>
    </row>
    <row r="247" spans="1:8" s="28" customFormat="1" ht="30" customHeight="1" x14ac:dyDescent="0.2">
      <c r="A247" s="185" t="s">
        <v>117</v>
      </c>
      <c r="B247" s="38">
        <v>42767</v>
      </c>
      <c r="C247" s="7" t="s">
        <v>317</v>
      </c>
      <c r="D247" s="35" t="s">
        <v>88</v>
      </c>
      <c r="E247" s="7" t="s">
        <v>197</v>
      </c>
      <c r="F247" s="33">
        <v>10</v>
      </c>
      <c r="G247" s="173" t="s">
        <v>1298</v>
      </c>
      <c r="H247" s="186" t="s">
        <v>1233</v>
      </c>
    </row>
    <row r="248" spans="1:8" s="28" customFormat="1" ht="45" customHeight="1" x14ac:dyDescent="0.2">
      <c r="A248" s="185" t="s">
        <v>120</v>
      </c>
      <c r="B248" s="38">
        <v>42767</v>
      </c>
      <c r="C248" s="7" t="s">
        <v>194</v>
      </c>
      <c r="D248" s="35" t="s">
        <v>188</v>
      </c>
      <c r="E248" s="7" t="s">
        <v>197</v>
      </c>
      <c r="F248" s="33">
        <v>6.3</v>
      </c>
      <c r="G248" s="173" t="s">
        <v>1299</v>
      </c>
      <c r="H248" s="186" t="s">
        <v>1300</v>
      </c>
    </row>
    <row r="249" spans="1:8" s="13" customFormat="1" ht="15" customHeight="1" x14ac:dyDescent="0.2">
      <c r="A249" s="190" t="s">
        <v>785</v>
      </c>
      <c r="B249" s="9"/>
      <c r="C249" s="9"/>
      <c r="D249" s="14" t="s">
        <v>222</v>
      </c>
      <c r="E249" s="14"/>
      <c r="F249" s="29"/>
      <c r="G249" s="178"/>
      <c r="H249" s="194"/>
    </row>
    <row r="250" spans="1:8" s="13" customFormat="1" ht="15" customHeight="1" x14ac:dyDescent="0.2">
      <c r="A250" s="190" t="s">
        <v>179</v>
      </c>
      <c r="B250" s="9"/>
      <c r="C250" s="9"/>
      <c r="D250" s="14" t="s">
        <v>329</v>
      </c>
      <c r="E250" s="14"/>
      <c r="F250" s="29"/>
      <c r="G250" s="178"/>
      <c r="H250" s="194"/>
    </row>
    <row r="251" spans="1:8" s="28" customFormat="1" ht="15" customHeight="1" x14ac:dyDescent="0.2">
      <c r="A251" s="185" t="s">
        <v>409</v>
      </c>
      <c r="B251" s="38">
        <v>42767</v>
      </c>
      <c r="C251" s="7" t="s">
        <v>579</v>
      </c>
      <c r="D251" s="35" t="s">
        <v>438</v>
      </c>
      <c r="E251" s="7" t="s">
        <v>197</v>
      </c>
      <c r="F251" s="33">
        <v>139.21</v>
      </c>
      <c r="G251" s="173" t="s">
        <v>1301</v>
      </c>
      <c r="H251" s="186" t="s">
        <v>1302</v>
      </c>
    </row>
    <row r="252" spans="1:8" s="28" customFormat="1" ht="45" customHeight="1" x14ac:dyDescent="0.2">
      <c r="A252" s="185" t="s">
        <v>410</v>
      </c>
      <c r="B252" s="38">
        <v>42767</v>
      </c>
      <c r="C252" s="7" t="s">
        <v>319</v>
      </c>
      <c r="D252" s="35" t="s">
        <v>592</v>
      </c>
      <c r="E252" s="7" t="s">
        <v>197</v>
      </c>
      <c r="F252" s="33">
        <v>139.21</v>
      </c>
      <c r="G252" s="173" t="s">
        <v>1301</v>
      </c>
      <c r="H252" s="186" t="s">
        <v>1302</v>
      </c>
    </row>
    <row r="253" spans="1:8" s="13" customFormat="1" ht="15" customHeight="1" x14ac:dyDescent="0.2">
      <c r="A253" s="190" t="s">
        <v>180</v>
      </c>
      <c r="B253" s="9"/>
      <c r="C253" s="9"/>
      <c r="D253" s="14" t="s">
        <v>568</v>
      </c>
      <c r="E253" s="14"/>
      <c r="F253" s="29"/>
      <c r="G253" s="178"/>
      <c r="H253" s="194"/>
    </row>
    <row r="254" spans="1:8" s="28" customFormat="1" ht="30" customHeight="1" x14ac:dyDescent="0.2">
      <c r="A254" s="185" t="s">
        <v>313</v>
      </c>
      <c r="B254" s="38">
        <v>42767</v>
      </c>
      <c r="C254" s="7" t="s">
        <v>161</v>
      </c>
      <c r="D254" s="35" t="s">
        <v>560</v>
      </c>
      <c r="E254" s="7" t="s">
        <v>197</v>
      </c>
      <c r="F254" s="33">
        <v>531.91</v>
      </c>
      <c r="G254" s="173" t="s">
        <v>1303</v>
      </c>
      <c r="H254" s="186" t="s">
        <v>1151</v>
      </c>
    </row>
    <row r="255" spans="1:8" s="28" customFormat="1" ht="30" customHeight="1" x14ac:dyDescent="0.2">
      <c r="A255" s="185" t="s">
        <v>315</v>
      </c>
      <c r="B255" s="38">
        <v>42767</v>
      </c>
      <c r="C255" s="7" t="s">
        <v>184</v>
      </c>
      <c r="D255" s="35" t="s">
        <v>72</v>
      </c>
      <c r="E255" s="7" t="s">
        <v>197</v>
      </c>
      <c r="F255" s="33">
        <v>531.91</v>
      </c>
      <c r="G255" s="173" t="s">
        <v>1303</v>
      </c>
      <c r="H255" s="186" t="s">
        <v>1151</v>
      </c>
    </row>
    <row r="256" spans="1:8" s="28" customFormat="1" ht="30" customHeight="1" x14ac:dyDescent="0.2">
      <c r="A256" s="185" t="s">
        <v>316</v>
      </c>
      <c r="B256" s="38">
        <v>42767</v>
      </c>
      <c r="C256" s="7" t="s">
        <v>166</v>
      </c>
      <c r="D256" s="35" t="s">
        <v>656</v>
      </c>
      <c r="E256" s="7" t="s">
        <v>197</v>
      </c>
      <c r="F256" s="33">
        <v>2127.66</v>
      </c>
      <c r="G256" s="173" t="s">
        <v>1304</v>
      </c>
      <c r="H256" s="186" t="s">
        <v>1305</v>
      </c>
    </row>
    <row r="257" spans="1:8" s="13" customFormat="1" ht="15" customHeight="1" x14ac:dyDescent="0.2">
      <c r="A257" s="190" t="s">
        <v>182</v>
      </c>
      <c r="B257" s="9"/>
      <c r="C257" s="9"/>
      <c r="D257" s="14" t="s">
        <v>413</v>
      </c>
      <c r="E257" s="14"/>
      <c r="F257" s="29"/>
      <c r="G257" s="178"/>
      <c r="H257" s="194"/>
    </row>
    <row r="258" spans="1:8" s="28" customFormat="1" ht="30" customHeight="1" x14ac:dyDescent="0.2">
      <c r="A258" s="185" t="s">
        <v>231</v>
      </c>
      <c r="B258" s="38">
        <v>42767</v>
      </c>
      <c r="C258" s="7" t="s">
        <v>161</v>
      </c>
      <c r="D258" s="35" t="s">
        <v>560</v>
      </c>
      <c r="E258" s="7" t="s">
        <v>197</v>
      </c>
      <c r="F258" s="33">
        <v>1205.4100000000001</v>
      </c>
      <c r="G258" s="173" t="s">
        <v>1306</v>
      </c>
      <c r="H258" s="186" t="s">
        <v>1307</v>
      </c>
    </row>
    <row r="259" spans="1:8" s="28" customFormat="1" ht="30" customHeight="1" x14ac:dyDescent="0.2">
      <c r="A259" s="185" t="s">
        <v>233</v>
      </c>
      <c r="B259" s="38">
        <v>42767</v>
      </c>
      <c r="C259" s="7" t="s">
        <v>166</v>
      </c>
      <c r="D259" s="35" t="s">
        <v>656</v>
      </c>
      <c r="E259" s="7" t="s">
        <v>197</v>
      </c>
      <c r="F259" s="33">
        <v>1205.4100000000001</v>
      </c>
      <c r="G259" s="173" t="s">
        <v>1306</v>
      </c>
      <c r="H259" s="186" t="s">
        <v>1307</v>
      </c>
    </row>
    <row r="260" spans="1:8" s="13" customFormat="1" ht="15" customHeight="1" x14ac:dyDescent="0.2">
      <c r="A260" s="190" t="s">
        <v>185</v>
      </c>
      <c r="B260" s="9"/>
      <c r="C260" s="9"/>
      <c r="D260" s="10" t="s">
        <v>42</v>
      </c>
      <c r="E260" s="10"/>
      <c r="F260" s="11"/>
      <c r="G260" s="177"/>
      <c r="H260" s="195"/>
    </row>
    <row r="261" spans="1:8" s="28" customFormat="1" ht="30" customHeight="1" x14ac:dyDescent="0.2">
      <c r="A261" s="185" t="s">
        <v>137</v>
      </c>
      <c r="B261" s="38">
        <v>42767</v>
      </c>
      <c r="C261" s="7" t="s">
        <v>159</v>
      </c>
      <c r="D261" s="35" t="s">
        <v>143</v>
      </c>
      <c r="E261" s="7" t="s">
        <v>197</v>
      </c>
      <c r="F261" s="33">
        <v>1023.14</v>
      </c>
      <c r="G261" s="173" t="s">
        <v>1308</v>
      </c>
      <c r="H261" s="186" t="s">
        <v>1309</v>
      </c>
    </row>
    <row r="262" spans="1:8" s="28" customFormat="1" ht="30" customHeight="1" x14ac:dyDescent="0.2">
      <c r="A262" s="185" t="s">
        <v>138</v>
      </c>
      <c r="B262" s="38">
        <v>42767</v>
      </c>
      <c r="C262" s="7" t="s">
        <v>164</v>
      </c>
      <c r="D262" s="35" t="s">
        <v>686</v>
      </c>
      <c r="E262" s="7" t="s">
        <v>197</v>
      </c>
      <c r="F262" s="33">
        <v>1023.14</v>
      </c>
      <c r="G262" s="173" t="s">
        <v>1310</v>
      </c>
      <c r="H262" s="186" t="s">
        <v>1309</v>
      </c>
    </row>
    <row r="263" spans="1:8" s="13" customFormat="1" ht="15" customHeight="1" x14ac:dyDescent="0.2">
      <c r="A263" s="190" t="s">
        <v>786</v>
      </c>
      <c r="B263" s="9"/>
      <c r="C263" s="9"/>
      <c r="D263" s="14" t="s">
        <v>571</v>
      </c>
      <c r="E263" s="14"/>
      <c r="F263" s="29"/>
      <c r="G263" s="178"/>
      <c r="H263" s="194"/>
    </row>
    <row r="264" spans="1:8" s="13" customFormat="1" ht="15" customHeight="1" x14ac:dyDescent="0.2">
      <c r="A264" s="190" t="s">
        <v>64</v>
      </c>
      <c r="B264" s="9"/>
      <c r="C264" s="9"/>
      <c r="D264" s="14" t="s">
        <v>466</v>
      </c>
      <c r="E264" s="14"/>
      <c r="F264" s="29"/>
      <c r="G264" s="178"/>
      <c r="H264" s="194"/>
    </row>
    <row r="265" spans="1:8" s="28" customFormat="1" ht="60" customHeight="1" x14ac:dyDescent="0.2">
      <c r="A265" s="185" t="s">
        <v>660</v>
      </c>
      <c r="B265" s="38">
        <v>42767</v>
      </c>
      <c r="C265" s="7" t="s">
        <v>235</v>
      </c>
      <c r="D265" s="35" t="s">
        <v>709</v>
      </c>
      <c r="E265" s="7" t="s">
        <v>197</v>
      </c>
      <c r="F265" s="33">
        <v>1150.79</v>
      </c>
      <c r="G265" s="173" t="s">
        <v>1311</v>
      </c>
      <c r="H265" s="186" t="s">
        <v>1312</v>
      </c>
    </row>
    <row r="266" spans="1:8" s="28" customFormat="1" ht="30" customHeight="1" x14ac:dyDescent="0.2">
      <c r="A266" s="185" t="s">
        <v>661</v>
      </c>
      <c r="B266" s="38">
        <v>42767</v>
      </c>
      <c r="C266" s="7" t="s">
        <v>74</v>
      </c>
      <c r="D266" s="35" t="s">
        <v>100</v>
      </c>
      <c r="E266" s="7" t="s">
        <v>197</v>
      </c>
      <c r="F266" s="33">
        <v>953.39</v>
      </c>
      <c r="G266" s="173" t="s">
        <v>1313</v>
      </c>
      <c r="H266" s="186" t="s">
        <v>1314</v>
      </c>
    </row>
    <row r="267" spans="1:8" s="28" customFormat="1" ht="45" customHeight="1" x14ac:dyDescent="0.2">
      <c r="A267" s="185" t="s">
        <v>662</v>
      </c>
      <c r="B267" s="38">
        <v>42767</v>
      </c>
      <c r="C267" s="7" t="s">
        <v>268</v>
      </c>
      <c r="D267" s="35" t="s">
        <v>365</v>
      </c>
      <c r="E267" s="7" t="s">
        <v>197</v>
      </c>
      <c r="F267" s="33">
        <v>127.65</v>
      </c>
      <c r="G267" s="173" t="s">
        <v>1315</v>
      </c>
      <c r="H267" s="186" t="s">
        <v>1215</v>
      </c>
    </row>
    <row r="268" spans="1:8" s="28" customFormat="1" ht="30" customHeight="1" x14ac:dyDescent="0.2">
      <c r="A268" s="185" t="s">
        <v>664</v>
      </c>
      <c r="B268" s="38">
        <v>42767</v>
      </c>
      <c r="C268" s="7" t="s">
        <v>481</v>
      </c>
      <c r="D268" s="35" t="s">
        <v>582</v>
      </c>
      <c r="E268" s="7" t="s">
        <v>197</v>
      </c>
      <c r="F268" s="33">
        <v>69.75</v>
      </c>
      <c r="G268" s="173" t="s">
        <v>1316</v>
      </c>
      <c r="H268" s="186" t="s">
        <v>1317</v>
      </c>
    </row>
    <row r="269" spans="1:8" s="13" customFormat="1" ht="15" customHeight="1" x14ac:dyDescent="0.2">
      <c r="A269" s="190" t="s">
        <v>65</v>
      </c>
      <c r="B269" s="9"/>
      <c r="C269" s="9"/>
      <c r="D269" s="14" t="s">
        <v>334</v>
      </c>
      <c r="E269" s="14"/>
      <c r="F269" s="29"/>
      <c r="G269" s="178"/>
      <c r="H269" s="194"/>
    </row>
    <row r="270" spans="1:8" s="28" customFormat="1" ht="45" customHeight="1" x14ac:dyDescent="0.2">
      <c r="A270" s="185" t="s">
        <v>549</v>
      </c>
      <c r="B270" s="38">
        <v>42767</v>
      </c>
      <c r="C270" s="7" t="s">
        <v>437</v>
      </c>
      <c r="D270" s="35" t="s">
        <v>445</v>
      </c>
      <c r="E270" s="7" t="s">
        <v>197</v>
      </c>
      <c r="F270" s="33">
        <v>383.21</v>
      </c>
      <c r="G270" s="173" t="s">
        <v>1318</v>
      </c>
      <c r="H270" s="186" t="s">
        <v>1319</v>
      </c>
    </row>
    <row r="271" spans="1:8" s="28" customFormat="1" ht="60" customHeight="1" x14ac:dyDescent="0.2">
      <c r="A271" s="185" t="s">
        <v>550</v>
      </c>
      <c r="B271" s="38">
        <v>42767</v>
      </c>
      <c r="C271" s="7" t="s">
        <v>515</v>
      </c>
      <c r="D271" s="35" t="s">
        <v>144</v>
      </c>
      <c r="E271" s="7" t="s">
        <v>63</v>
      </c>
      <c r="F271" s="33">
        <v>50</v>
      </c>
      <c r="G271" s="173" t="s">
        <v>1320</v>
      </c>
      <c r="H271" s="186" t="s">
        <v>1279</v>
      </c>
    </row>
    <row r="272" spans="1:8" s="13" customFormat="1" ht="15" customHeight="1" x14ac:dyDescent="0.2">
      <c r="A272" s="190" t="s">
        <v>66</v>
      </c>
      <c r="B272" s="9"/>
      <c r="C272" s="9"/>
      <c r="D272" s="14" t="s">
        <v>495</v>
      </c>
      <c r="E272" s="14"/>
      <c r="F272" s="29"/>
      <c r="G272" s="178"/>
      <c r="H272" s="194"/>
    </row>
    <row r="273" spans="1:8" s="28" customFormat="1" ht="15" customHeight="1" x14ac:dyDescent="0.2">
      <c r="A273" s="185" t="s">
        <v>427</v>
      </c>
      <c r="B273" s="38">
        <v>42767</v>
      </c>
      <c r="C273" s="7" t="s">
        <v>446</v>
      </c>
      <c r="D273" s="35" t="s">
        <v>693</v>
      </c>
      <c r="E273" s="7" t="s">
        <v>63</v>
      </c>
      <c r="F273" s="33">
        <v>773.23</v>
      </c>
      <c r="G273" s="173" t="s">
        <v>1321</v>
      </c>
      <c r="H273" s="186" t="s">
        <v>1322</v>
      </c>
    </row>
    <row r="274" spans="1:8" s="28" customFormat="1" ht="30" customHeight="1" x14ac:dyDescent="0.2">
      <c r="A274" s="185" t="s">
        <v>428</v>
      </c>
      <c r="B274" s="38">
        <v>42767</v>
      </c>
      <c r="C274" s="7" t="s">
        <v>345</v>
      </c>
      <c r="D274" s="35" t="s">
        <v>84</v>
      </c>
      <c r="E274" s="7" t="s">
        <v>85</v>
      </c>
      <c r="F274" s="33">
        <v>196.8</v>
      </c>
      <c r="G274" s="173" t="s">
        <v>1323</v>
      </c>
      <c r="H274" s="186" t="s">
        <v>1322</v>
      </c>
    </row>
    <row r="275" spans="1:8" s="28" customFormat="1" ht="30" customHeight="1" x14ac:dyDescent="0.2">
      <c r="A275" s="185" t="s">
        <v>430</v>
      </c>
      <c r="B275" s="38">
        <v>42767</v>
      </c>
      <c r="C275" s="7" t="s">
        <v>344</v>
      </c>
      <c r="D275" s="35" t="s">
        <v>590</v>
      </c>
      <c r="E275" s="7" t="s">
        <v>85</v>
      </c>
      <c r="F275" s="33">
        <v>15.65</v>
      </c>
      <c r="G275" s="173" t="s">
        <v>1324</v>
      </c>
      <c r="H275" s="186" t="s">
        <v>1325</v>
      </c>
    </row>
    <row r="276" spans="1:8" s="13" customFormat="1" ht="15" customHeight="1" x14ac:dyDescent="0.2">
      <c r="A276" s="190" t="s">
        <v>787</v>
      </c>
      <c r="B276" s="9"/>
      <c r="C276" s="9"/>
      <c r="D276" s="14" t="s">
        <v>692</v>
      </c>
      <c r="E276" s="14"/>
      <c r="F276" s="29"/>
      <c r="G276" s="178"/>
      <c r="H276" s="194"/>
    </row>
    <row r="277" spans="1:8" s="13" customFormat="1" ht="15" customHeight="1" x14ac:dyDescent="0.2">
      <c r="A277" s="190" t="s">
        <v>760</v>
      </c>
      <c r="B277" s="9"/>
      <c r="C277" s="9"/>
      <c r="D277" s="14" t="s">
        <v>623</v>
      </c>
      <c r="E277" s="14"/>
      <c r="F277" s="29"/>
      <c r="G277" s="178"/>
      <c r="H277" s="194"/>
    </row>
    <row r="278" spans="1:8" s="28" customFormat="1" ht="30" customHeight="1" x14ac:dyDescent="0.2">
      <c r="A278" s="185" t="s">
        <v>78</v>
      </c>
      <c r="B278" s="38">
        <v>42767</v>
      </c>
      <c r="C278" s="7" t="s">
        <v>346</v>
      </c>
      <c r="D278" s="35" t="s">
        <v>357</v>
      </c>
      <c r="E278" s="7" t="s">
        <v>197</v>
      </c>
      <c r="F278" s="33">
        <v>15.2</v>
      </c>
      <c r="G278" s="173" t="s">
        <v>1326</v>
      </c>
      <c r="H278" s="186" t="s">
        <v>1327</v>
      </c>
    </row>
    <row r="279" spans="1:8" s="13" customFormat="1" ht="15" customHeight="1" x14ac:dyDescent="0.2">
      <c r="A279" s="190" t="s">
        <v>762</v>
      </c>
      <c r="B279" s="9"/>
      <c r="C279" s="9"/>
      <c r="D279" s="14" t="s">
        <v>447</v>
      </c>
      <c r="E279" s="14"/>
      <c r="F279" s="29"/>
      <c r="G279" s="178"/>
      <c r="H279" s="194"/>
    </row>
    <row r="280" spans="1:8" s="28" customFormat="1" ht="30" customHeight="1" x14ac:dyDescent="0.2">
      <c r="A280" s="185" t="s">
        <v>777</v>
      </c>
      <c r="B280" s="38">
        <v>42767</v>
      </c>
      <c r="C280" s="7" t="s">
        <v>347</v>
      </c>
      <c r="D280" s="35" t="s">
        <v>604</v>
      </c>
      <c r="E280" s="7" t="s">
        <v>197</v>
      </c>
      <c r="F280" s="33">
        <v>3.57</v>
      </c>
      <c r="G280" s="173" t="s">
        <v>1326</v>
      </c>
      <c r="H280" s="186" t="s">
        <v>1328</v>
      </c>
    </row>
    <row r="281" spans="1:8" s="13" customFormat="1" ht="15" customHeight="1" x14ac:dyDescent="0.2">
      <c r="A281" s="190" t="s">
        <v>763</v>
      </c>
      <c r="B281" s="9"/>
      <c r="C281" s="9"/>
      <c r="D281" s="14" t="s">
        <v>620</v>
      </c>
      <c r="E281" s="14"/>
      <c r="F281" s="29"/>
      <c r="G281" s="178"/>
      <c r="H281" s="194"/>
    </row>
    <row r="282" spans="1:8" s="28" customFormat="1" ht="30" customHeight="1" x14ac:dyDescent="0.2">
      <c r="A282" s="185" t="s">
        <v>681</v>
      </c>
      <c r="B282" s="38">
        <v>42767</v>
      </c>
      <c r="C282" s="7" t="s">
        <v>673</v>
      </c>
      <c r="D282" s="35" t="s">
        <v>213</v>
      </c>
      <c r="E282" s="7" t="s">
        <v>197</v>
      </c>
      <c r="F282" s="33">
        <v>99</v>
      </c>
      <c r="G282" s="173" t="s">
        <v>1329</v>
      </c>
      <c r="H282" s="186" t="s">
        <v>1330</v>
      </c>
    </row>
    <row r="283" spans="1:8" s="13" customFormat="1" ht="15" customHeight="1" x14ac:dyDescent="0.2">
      <c r="A283" s="190" t="s">
        <v>764</v>
      </c>
      <c r="B283" s="9"/>
      <c r="C283" s="9"/>
      <c r="D283" s="14" t="s">
        <v>338</v>
      </c>
      <c r="E283" s="14"/>
      <c r="F283" s="29"/>
      <c r="G283" s="178"/>
      <c r="H283" s="194"/>
    </row>
    <row r="284" spans="1:8" s="28" customFormat="1" ht="45" customHeight="1" x14ac:dyDescent="0.2">
      <c r="A284" s="185" t="s">
        <v>570</v>
      </c>
      <c r="B284" s="38">
        <v>42767</v>
      </c>
      <c r="C284" s="7" t="s">
        <v>372</v>
      </c>
      <c r="D284" s="35" t="s">
        <v>702</v>
      </c>
      <c r="E284" s="7" t="s">
        <v>197</v>
      </c>
      <c r="F284" s="33">
        <v>19.48</v>
      </c>
      <c r="G284" s="173" t="s">
        <v>1331</v>
      </c>
      <c r="H284" s="186" t="s">
        <v>1332</v>
      </c>
    </row>
    <row r="285" spans="1:8" s="13" customFormat="1" ht="15" customHeight="1" x14ac:dyDescent="0.2">
      <c r="A285" s="190" t="s">
        <v>788</v>
      </c>
      <c r="B285" s="9"/>
      <c r="C285" s="9"/>
      <c r="D285" s="14" t="s">
        <v>754</v>
      </c>
      <c r="E285" s="14"/>
      <c r="F285" s="29"/>
      <c r="G285" s="178"/>
      <c r="H285" s="194"/>
    </row>
    <row r="286" spans="1:8" s="28" customFormat="1" ht="45" customHeight="1" x14ac:dyDescent="0.2">
      <c r="A286" s="185" t="s">
        <v>663</v>
      </c>
      <c r="B286" s="38">
        <v>42767</v>
      </c>
      <c r="C286" s="7" t="s">
        <v>674</v>
      </c>
      <c r="D286" s="35" t="s">
        <v>311</v>
      </c>
      <c r="E286" s="7" t="s">
        <v>355</v>
      </c>
      <c r="F286" s="33">
        <v>1</v>
      </c>
      <c r="G286" s="173" t="s">
        <v>1333</v>
      </c>
      <c r="H286" s="186" t="s">
        <v>1229</v>
      </c>
    </row>
    <row r="287" spans="1:8" s="28" customFormat="1" ht="30" customHeight="1" x14ac:dyDescent="0.2">
      <c r="A287" s="185" t="s">
        <v>665</v>
      </c>
      <c r="B287" s="38">
        <v>42767</v>
      </c>
      <c r="C287" s="7" t="s">
        <v>472</v>
      </c>
      <c r="D287" s="35" t="s">
        <v>440</v>
      </c>
      <c r="E287" s="7" t="s">
        <v>197</v>
      </c>
      <c r="F287" s="33">
        <v>73.88</v>
      </c>
      <c r="G287" s="173" t="s">
        <v>1334</v>
      </c>
      <c r="H287" s="186" t="s">
        <v>1335</v>
      </c>
    </row>
    <row r="288" spans="1:8" s="28" customFormat="1" ht="37.5" customHeight="1" x14ac:dyDescent="0.2">
      <c r="A288" s="185" t="s">
        <v>667</v>
      </c>
      <c r="B288" s="38">
        <v>42767</v>
      </c>
      <c r="C288" s="7" t="s">
        <v>606</v>
      </c>
      <c r="D288" s="35" t="s">
        <v>352</v>
      </c>
      <c r="E288" s="7" t="s">
        <v>197</v>
      </c>
      <c r="F288" s="33">
        <v>39.04</v>
      </c>
      <c r="G288" s="173" t="s">
        <v>1336</v>
      </c>
      <c r="H288" s="186" t="s">
        <v>1337</v>
      </c>
    </row>
    <row r="289" spans="1:8" s="28" customFormat="1" ht="30" customHeight="1" x14ac:dyDescent="0.2">
      <c r="A289" s="185" t="s">
        <v>668</v>
      </c>
      <c r="B289" s="38">
        <v>42767</v>
      </c>
      <c r="C289" s="7" t="s">
        <v>704</v>
      </c>
      <c r="D289" s="35" t="s">
        <v>429</v>
      </c>
      <c r="E289" s="7" t="s">
        <v>63</v>
      </c>
      <c r="F289" s="33">
        <v>65.67</v>
      </c>
      <c r="G289" s="173" t="s">
        <v>1338</v>
      </c>
      <c r="H289" s="186" t="s">
        <v>1339</v>
      </c>
    </row>
    <row r="290" spans="1:8" s="28" customFormat="1" ht="30" customHeight="1" x14ac:dyDescent="0.2">
      <c r="A290" s="185" t="s">
        <v>669</v>
      </c>
      <c r="B290" s="38">
        <v>42767</v>
      </c>
      <c r="C290" s="7" t="s">
        <v>755</v>
      </c>
      <c r="D290" s="35" t="s">
        <v>62</v>
      </c>
      <c r="E290" s="7" t="s">
        <v>198</v>
      </c>
      <c r="F290" s="33">
        <v>0.32</v>
      </c>
      <c r="G290" s="173" t="s">
        <v>1340</v>
      </c>
      <c r="H290" s="186" t="s">
        <v>1341</v>
      </c>
    </row>
    <row r="291" spans="1:8" s="28" customFormat="1" ht="45" customHeight="1" x14ac:dyDescent="0.2">
      <c r="A291" s="185" t="s">
        <v>670</v>
      </c>
      <c r="B291" s="38">
        <v>42767</v>
      </c>
      <c r="C291" s="7" t="s">
        <v>607</v>
      </c>
      <c r="D291" s="35" t="s">
        <v>575</v>
      </c>
      <c r="E291" s="7" t="s">
        <v>197</v>
      </c>
      <c r="F291" s="33">
        <v>32.08</v>
      </c>
      <c r="G291" s="173" t="s">
        <v>1342</v>
      </c>
      <c r="H291" s="186" t="s">
        <v>1343</v>
      </c>
    </row>
    <row r="292" spans="1:8" s="28" customFormat="1" ht="45" customHeight="1" x14ac:dyDescent="0.2">
      <c r="A292" s="185" t="s">
        <v>671</v>
      </c>
      <c r="B292" s="38">
        <v>42767</v>
      </c>
      <c r="C292" s="7" t="s">
        <v>254</v>
      </c>
      <c r="D292" s="35" t="s">
        <v>728</v>
      </c>
      <c r="E292" s="7" t="s">
        <v>197</v>
      </c>
      <c r="F292" s="33">
        <v>73.88</v>
      </c>
      <c r="G292" s="173" t="s">
        <v>1344</v>
      </c>
      <c r="H292" s="186" t="s">
        <v>1335</v>
      </c>
    </row>
    <row r="293" spans="1:8" s="28" customFormat="1" ht="30" customHeight="1" x14ac:dyDescent="0.2">
      <c r="A293" s="185" t="s">
        <v>672</v>
      </c>
      <c r="B293" s="38">
        <v>42767</v>
      </c>
      <c r="C293" s="7" t="s">
        <v>609</v>
      </c>
      <c r="D293" s="35" t="s">
        <v>130</v>
      </c>
      <c r="E293" s="7" t="s">
        <v>197</v>
      </c>
      <c r="F293" s="33">
        <v>73.88</v>
      </c>
      <c r="G293" s="173" t="s">
        <v>1345</v>
      </c>
      <c r="H293" s="186" t="s">
        <v>1335</v>
      </c>
    </row>
    <row r="294" spans="1:8" s="13" customFormat="1" ht="15" customHeight="1" x14ac:dyDescent="0.2">
      <c r="A294" s="190" t="s">
        <v>789</v>
      </c>
      <c r="B294" s="9"/>
      <c r="C294" s="9"/>
      <c r="D294" s="14" t="s">
        <v>706</v>
      </c>
      <c r="E294" s="14"/>
      <c r="F294" s="29"/>
      <c r="G294" s="178"/>
      <c r="H294" s="194"/>
    </row>
    <row r="295" spans="1:8" s="28" customFormat="1" ht="22.5" x14ac:dyDescent="0.2">
      <c r="A295" s="185" t="s">
        <v>551</v>
      </c>
      <c r="B295" s="38">
        <v>42767</v>
      </c>
      <c r="C295" s="7" t="s">
        <v>273</v>
      </c>
      <c r="D295" s="35" t="s">
        <v>683</v>
      </c>
      <c r="E295" s="7" t="s">
        <v>63</v>
      </c>
      <c r="F295" s="33">
        <v>50</v>
      </c>
      <c r="G295" s="173" t="s">
        <v>1346</v>
      </c>
      <c r="H295" s="186" t="s">
        <v>1347</v>
      </c>
    </row>
    <row r="296" spans="1:8" s="28" customFormat="1" ht="15" customHeight="1" x14ac:dyDescent="0.2">
      <c r="A296" s="185" t="s">
        <v>553</v>
      </c>
      <c r="B296" s="38">
        <v>42767</v>
      </c>
      <c r="C296" s="7" t="s">
        <v>407</v>
      </c>
      <c r="D296" s="35" t="s">
        <v>121</v>
      </c>
      <c r="E296" s="7" t="s">
        <v>197</v>
      </c>
      <c r="F296" s="33">
        <v>66.260000000000005</v>
      </c>
      <c r="G296" s="173" t="s">
        <v>1348</v>
      </c>
      <c r="H296" s="186" t="s">
        <v>1349</v>
      </c>
    </row>
    <row r="297" spans="1:8" s="28" customFormat="1" ht="12.75" x14ac:dyDescent="0.2">
      <c r="A297" s="185" t="s">
        <v>556</v>
      </c>
      <c r="B297" s="38">
        <v>42767</v>
      </c>
      <c r="C297" s="7" t="s">
        <v>390</v>
      </c>
      <c r="D297" s="35" t="s">
        <v>123</v>
      </c>
      <c r="E297" s="7" t="s">
        <v>355</v>
      </c>
      <c r="F297" s="33">
        <v>10</v>
      </c>
      <c r="G297" s="173" t="s">
        <v>1351</v>
      </c>
      <c r="H297" s="186" t="s">
        <v>1233</v>
      </c>
    </row>
    <row r="298" spans="1:8" s="28" customFormat="1" ht="30" customHeight="1" x14ac:dyDescent="0.2">
      <c r="A298" s="185" t="s">
        <v>557</v>
      </c>
      <c r="B298" s="38">
        <v>42767</v>
      </c>
      <c r="C298" s="7" t="s">
        <v>270</v>
      </c>
      <c r="D298" s="35" t="s">
        <v>335</v>
      </c>
      <c r="E298" s="7" t="s">
        <v>355</v>
      </c>
      <c r="F298" s="33">
        <v>1</v>
      </c>
      <c r="G298" s="173" t="s">
        <v>1350</v>
      </c>
      <c r="H298" s="186" t="s">
        <v>1229</v>
      </c>
    </row>
    <row r="299" spans="1:8" s="28" customFormat="1" ht="33.75" x14ac:dyDescent="0.2">
      <c r="A299" s="185" t="s">
        <v>559</v>
      </c>
      <c r="B299" s="38">
        <v>42767</v>
      </c>
      <c r="C299" s="7" t="s">
        <v>612</v>
      </c>
      <c r="D299" s="35" t="s">
        <v>196</v>
      </c>
      <c r="E299" s="7" t="s">
        <v>85</v>
      </c>
      <c r="F299" s="33">
        <v>74.45</v>
      </c>
      <c r="G299" s="173" t="s">
        <v>1352</v>
      </c>
      <c r="H299" s="186" t="s">
        <v>1353</v>
      </c>
    </row>
    <row r="300" spans="1:8" s="28" customFormat="1" ht="30" customHeight="1" x14ac:dyDescent="0.2">
      <c r="A300" s="185" t="s">
        <v>561</v>
      </c>
      <c r="B300" s="38">
        <v>42767</v>
      </c>
      <c r="C300" s="7" t="s">
        <v>562</v>
      </c>
      <c r="D300" s="35" t="s">
        <v>343</v>
      </c>
      <c r="E300" s="7" t="s">
        <v>197</v>
      </c>
      <c r="F300" s="33">
        <v>10</v>
      </c>
      <c r="G300" s="173" t="s">
        <v>1354</v>
      </c>
      <c r="H300" s="186" t="s">
        <v>1233</v>
      </c>
    </row>
    <row r="301" spans="1:8" s="28" customFormat="1" ht="30" customHeight="1" x14ac:dyDescent="0.2">
      <c r="A301" s="185" t="s">
        <v>563</v>
      </c>
      <c r="B301" s="38">
        <v>42767</v>
      </c>
      <c r="C301" s="7" t="s">
        <v>306</v>
      </c>
      <c r="D301" s="35" t="s">
        <v>385</v>
      </c>
      <c r="E301" s="7" t="s">
        <v>197</v>
      </c>
      <c r="F301" s="33">
        <v>10</v>
      </c>
      <c r="G301" s="173" t="s">
        <v>1355</v>
      </c>
      <c r="H301" s="186" t="s">
        <v>1233</v>
      </c>
    </row>
    <row r="302" spans="1:8" s="13" customFormat="1" ht="15" customHeight="1" x14ac:dyDescent="0.2">
      <c r="A302" s="190" t="s">
        <v>790</v>
      </c>
      <c r="B302" s="9"/>
      <c r="C302" s="9"/>
      <c r="D302" s="14" t="s">
        <v>573</v>
      </c>
      <c r="E302" s="14"/>
      <c r="F302" s="29"/>
      <c r="G302" s="178"/>
      <c r="H302" s="194"/>
    </row>
    <row r="303" spans="1:8" s="13" customFormat="1" ht="15" customHeight="1" x14ac:dyDescent="0.2">
      <c r="A303" s="190" t="s">
        <v>431</v>
      </c>
      <c r="B303" s="9"/>
      <c r="C303" s="9"/>
      <c r="D303" s="14" t="s">
        <v>398</v>
      </c>
      <c r="E303" s="14"/>
      <c r="F303" s="29"/>
      <c r="G303" s="178"/>
      <c r="H303" s="194"/>
    </row>
    <row r="304" spans="1:8" s="28" customFormat="1" ht="45" customHeight="1" x14ac:dyDescent="0.2">
      <c r="A304" s="185" t="s">
        <v>750</v>
      </c>
      <c r="B304" s="38">
        <v>42767</v>
      </c>
      <c r="C304" s="7" t="s">
        <v>252</v>
      </c>
      <c r="D304" s="35" t="s">
        <v>412</v>
      </c>
      <c r="E304" s="7" t="s">
        <v>197</v>
      </c>
      <c r="F304" s="33">
        <v>85</v>
      </c>
      <c r="G304" s="173" t="s">
        <v>1356</v>
      </c>
      <c r="H304" s="186" t="s">
        <v>1259</v>
      </c>
    </row>
    <row r="305" spans="1:8" s="28" customFormat="1" ht="45" customHeight="1" x14ac:dyDescent="0.2">
      <c r="A305" s="185" t="s">
        <v>752</v>
      </c>
      <c r="B305" s="38">
        <v>42767</v>
      </c>
      <c r="C305" s="7" t="s">
        <v>641</v>
      </c>
      <c r="D305" s="35" t="s">
        <v>75</v>
      </c>
      <c r="E305" s="7" t="s">
        <v>197</v>
      </c>
      <c r="F305" s="33">
        <v>85</v>
      </c>
      <c r="G305" s="173" t="s">
        <v>1357</v>
      </c>
      <c r="H305" s="186" t="s">
        <v>1259</v>
      </c>
    </row>
    <row r="306" spans="1:8" s="28" customFormat="1" ht="30" customHeight="1" x14ac:dyDescent="0.2">
      <c r="A306" s="185" t="s">
        <v>756</v>
      </c>
      <c r="B306" s="38">
        <v>42767</v>
      </c>
      <c r="C306" s="7" t="s">
        <v>161</v>
      </c>
      <c r="D306" s="35" t="s">
        <v>560</v>
      </c>
      <c r="E306" s="7" t="s">
        <v>197</v>
      </c>
      <c r="F306" s="33">
        <v>340.24</v>
      </c>
      <c r="G306" s="173" t="s">
        <v>1358</v>
      </c>
      <c r="H306" s="186" t="s">
        <v>1359</v>
      </c>
    </row>
    <row r="307" spans="1:8" s="28" customFormat="1" ht="30" customHeight="1" x14ac:dyDescent="0.2">
      <c r="A307" s="185" t="s">
        <v>758</v>
      </c>
      <c r="B307" s="38">
        <v>42767</v>
      </c>
      <c r="C307" s="7" t="s">
        <v>166</v>
      </c>
      <c r="D307" s="35" t="s">
        <v>656</v>
      </c>
      <c r="E307" s="7" t="s">
        <v>197</v>
      </c>
      <c r="F307" s="33">
        <v>340.24</v>
      </c>
      <c r="G307" s="173" t="s">
        <v>1360</v>
      </c>
      <c r="H307" s="186" t="s">
        <v>1359</v>
      </c>
    </row>
    <row r="308" spans="1:8" s="13" customFormat="1" ht="15" customHeight="1" x14ac:dyDescent="0.2">
      <c r="A308" s="190" t="s">
        <v>432</v>
      </c>
      <c r="B308" s="9"/>
      <c r="C308" s="9"/>
      <c r="D308" s="14" t="s">
        <v>675</v>
      </c>
      <c r="E308" s="14"/>
      <c r="F308" s="29"/>
      <c r="G308" s="178"/>
      <c r="H308" s="194"/>
    </row>
    <row r="309" spans="1:8" s="28" customFormat="1" ht="22.5" x14ac:dyDescent="0.2">
      <c r="A309" s="185" t="s">
        <v>649</v>
      </c>
      <c r="B309" s="38">
        <v>42767</v>
      </c>
      <c r="C309" s="7" t="s">
        <v>39</v>
      </c>
      <c r="D309" s="35" t="s">
        <v>145</v>
      </c>
      <c r="E309" s="7" t="s">
        <v>197</v>
      </c>
      <c r="F309" s="33">
        <v>5</v>
      </c>
      <c r="G309" s="173" t="s">
        <v>1361</v>
      </c>
      <c r="H309" s="186" t="s">
        <v>1362</v>
      </c>
    </row>
    <row r="310" spans="1:8" s="28" customFormat="1" ht="45" customHeight="1" x14ac:dyDescent="0.2">
      <c r="A310" s="185" t="s">
        <v>651</v>
      </c>
      <c r="B310" s="38">
        <v>42767</v>
      </c>
      <c r="C310" s="7" t="s">
        <v>319</v>
      </c>
      <c r="D310" s="35" t="s">
        <v>592</v>
      </c>
      <c r="E310" s="7" t="s">
        <v>197</v>
      </c>
      <c r="F310" s="33">
        <v>5</v>
      </c>
      <c r="G310" s="173" t="s">
        <v>1363</v>
      </c>
      <c r="H310" s="186" t="s">
        <v>1362</v>
      </c>
    </row>
    <row r="311" spans="1:8" s="13" customFormat="1" ht="15" customHeight="1" x14ac:dyDescent="0.2">
      <c r="A311" s="190" t="s">
        <v>433</v>
      </c>
      <c r="B311" s="9"/>
      <c r="C311" s="9"/>
      <c r="D311" s="14" t="s">
        <v>111</v>
      </c>
      <c r="E311" s="14"/>
      <c r="F311" s="29"/>
      <c r="G311" s="178"/>
      <c r="H311" s="194"/>
    </row>
    <row r="312" spans="1:8" s="28" customFormat="1" ht="45" customHeight="1" x14ac:dyDescent="0.2">
      <c r="A312" s="185" t="s">
        <v>537</v>
      </c>
      <c r="B312" s="38">
        <v>42767</v>
      </c>
      <c r="C312" s="7" t="s">
        <v>319</v>
      </c>
      <c r="D312" s="35" t="s">
        <v>592</v>
      </c>
      <c r="E312" s="7" t="s">
        <v>197</v>
      </c>
      <c r="F312" s="33">
        <v>100</v>
      </c>
      <c r="G312" s="173" t="s">
        <v>1364</v>
      </c>
      <c r="H312" s="186" t="s">
        <v>1281</v>
      </c>
    </row>
    <row r="313" spans="1:8" s="28" customFormat="1" ht="30" customHeight="1" x14ac:dyDescent="0.2">
      <c r="A313" s="185" t="s">
        <v>541</v>
      </c>
      <c r="B313" s="38">
        <v>42767</v>
      </c>
      <c r="C313" s="7" t="s">
        <v>530</v>
      </c>
      <c r="D313" s="35" t="s">
        <v>408</v>
      </c>
      <c r="E313" s="7" t="s">
        <v>355</v>
      </c>
      <c r="F313" s="33">
        <v>1</v>
      </c>
      <c r="G313" s="173" t="s">
        <v>1365</v>
      </c>
      <c r="H313" s="186" t="s">
        <v>1229</v>
      </c>
    </row>
    <row r="314" spans="1:8" s="28" customFormat="1" ht="15" customHeight="1" x14ac:dyDescent="0.2">
      <c r="A314" s="188"/>
      <c r="B314" s="39"/>
      <c r="C314" s="24"/>
      <c r="D314" s="219"/>
      <c r="E314" s="220"/>
      <c r="F314" s="220"/>
      <c r="G314" s="220"/>
      <c r="H314" s="328"/>
    </row>
    <row r="315" spans="1:8" s="28" customFormat="1" ht="15" customHeight="1" x14ac:dyDescent="0.2">
      <c r="A315" s="185"/>
      <c r="B315" s="38"/>
      <c r="C315" s="7"/>
      <c r="D315" s="35"/>
      <c r="E315" s="7"/>
      <c r="F315" s="33"/>
      <c r="G315" s="173"/>
      <c r="H315" s="187"/>
    </row>
    <row r="316" spans="1:8" s="13" customFormat="1" ht="15" customHeight="1" x14ac:dyDescent="0.2">
      <c r="A316" s="190" t="s">
        <v>46</v>
      </c>
      <c r="B316" s="9"/>
      <c r="C316" s="9"/>
      <c r="D316" s="14" t="s">
        <v>361</v>
      </c>
      <c r="E316" s="14"/>
      <c r="F316" s="29"/>
      <c r="G316" s="178"/>
      <c r="H316" s="192"/>
    </row>
    <row r="317" spans="1:8" s="28" customFormat="1" ht="15" customHeight="1" x14ac:dyDescent="0.2">
      <c r="A317" s="185" t="s">
        <v>397</v>
      </c>
      <c r="B317" s="38">
        <v>42767</v>
      </c>
      <c r="C317" s="7" t="s">
        <v>165</v>
      </c>
      <c r="D317" s="35" t="s">
        <v>160</v>
      </c>
      <c r="E317" s="7" t="s">
        <v>197</v>
      </c>
      <c r="F317" s="33">
        <v>1298</v>
      </c>
      <c r="G317" s="173" t="s">
        <v>1366</v>
      </c>
      <c r="H317" s="186" t="s">
        <v>1367</v>
      </c>
    </row>
    <row r="318" spans="1:8" s="28" customFormat="1" ht="30" customHeight="1" x14ac:dyDescent="0.2">
      <c r="A318" s="185" t="s">
        <v>399</v>
      </c>
      <c r="B318" s="38">
        <v>42767</v>
      </c>
      <c r="C318" s="7" t="s">
        <v>274</v>
      </c>
      <c r="D318" s="35" t="s">
        <v>538</v>
      </c>
      <c r="E318" s="7" t="s">
        <v>355</v>
      </c>
      <c r="F318" s="33">
        <v>1</v>
      </c>
      <c r="G318" s="173" t="s">
        <v>1368</v>
      </c>
      <c r="H318" s="186" t="s">
        <v>1229</v>
      </c>
    </row>
    <row r="319" spans="1:8" s="28" customFormat="1" ht="30" customHeight="1" x14ac:dyDescent="0.2">
      <c r="A319" s="185" t="s">
        <v>400</v>
      </c>
      <c r="B319" s="38">
        <v>42767</v>
      </c>
      <c r="C319" s="7" t="s">
        <v>383</v>
      </c>
      <c r="D319" s="35" t="s">
        <v>773</v>
      </c>
      <c r="E319" s="7" t="s">
        <v>355</v>
      </c>
      <c r="F319" s="33">
        <v>1</v>
      </c>
      <c r="G319" s="173" t="s">
        <v>1369</v>
      </c>
      <c r="H319" s="186" t="s">
        <v>1229</v>
      </c>
    </row>
    <row r="320" spans="1:8" x14ac:dyDescent="0.25">
      <c r="A320" s="196"/>
      <c r="B320" s="40"/>
      <c r="C320" s="41"/>
      <c r="D320" s="255"/>
      <c r="E320" s="256"/>
      <c r="F320" s="256"/>
      <c r="G320" s="256"/>
      <c r="H320" s="329"/>
    </row>
    <row r="321" spans="1:8" ht="15" customHeight="1" x14ac:dyDescent="0.25">
      <c r="A321" s="8"/>
      <c r="B321" s="8"/>
      <c r="C321" s="8"/>
      <c r="D321" s="103"/>
      <c r="E321" s="273"/>
      <c r="F321" s="273"/>
      <c r="G321" s="134"/>
      <c r="H321" s="181"/>
    </row>
    <row r="322" spans="1:8" ht="15.75" x14ac:dyDescent="0.25">
      <c r="A322" s="333" t="s">
        <v>811</v>
      </c>
      <c r="B322" s="260"/>
      <c r="C322" s="260"/>
      <c r="D322" s="260"/>
      <c r="E322" s="260"/>
      <c r="F322" s="260"/>
      <c r="G322" s="260"/>
      <c r="H322" s="260"/>
    </row>
    <row r="323" spans="1:8" x14ac:dyDescent="0.25">
      <c r="A323" s="334"/>
      <c r="B323" s="261"/>
      <c r="C323" s="261"/>
      <c r="D323" s="261"/>
      <c r="E323" s="261"/>
      <c r="F323" s="261"/>
      <c r="G323" s="261"/>
      <c r="H323" s="261"/>
    </row>
    <row r="324" spans="1:8" x14ac:dyDescent="0.25">
      <c r="A324" s="334"/>
      <c r="B324" s="261"/>
      <c r="C324" s="261"/>
      <c r="D324" s="261"/>
      <c r="E324" s="261"/>
      <c r="F324" s="261"/>
      <c r="G324" s="261"/>
      <c r="H324" s="261"/>
    </row>
    <row r="325" spans="1:8" ht="15.75" x14ac:dyDescent="0.25">
      <c r="A325" s="330" t="s">
        <v>812</v>
      </c>
      <c r="B325" s="265"/>
      <c r="C325" s="265"/>
      <c r="D325" s="265"/>
      <c r="E325" s="265"/>
      <c r="F325" s="265"/>
      <c r="G325" s="265"/>
      <c r="H325" s="265"/>
    </row>
    <row r="326" spans="1:8" ht="19.5" x14ac:dyDescent="0.25">
      <c r="A326" s="335" t="s">
        <v>813</v>
      </c>
      <c r="B326" s="336"/>
      <c r="C326" s="336"/>
      <c r="D326" s="336"/>
      <c r="E326" s="336"/>
      <c r="F326" s="336"/>
      <c r="G326" s="336"/>
      <c r="H326" s="336"/>
    </row>
    <row r="327" spans="1:8" x14ac:dyDescent="0.25">
      <c r="A327" s="337" t="s">
        <v>1377</v>
      </c>
      <c r="B327" s="338"/>
      <c r="C327" s="338"/>
      <c r="D327" s="338"/>
      <c r="E327" s="338"/>
      <c r="F327" s="338"/>
      <c r="G327" s="338"/>
      <c r="H327" s="338"/>
    </row>
    <row r="328" spans="1:8" ht="15.75" x14ac:dyDescent="0.25">
      <c r="A328" s="330"/>
      <c r="B328" s="265"/>
      <c r="C328" s="265"/>
      <c r="D328" s="265"/>
      <c r="E328" s="265"/>
      <c r="F328" s="265"/>
      <c r="G328" s="265"/>
      <c r="H328" s="265"/>
    </row>
    <row r="329" spans="1:8" ht="15.75" x14ac:dyDescent="0.25">
      <c r="A329" s="331"/>
      <c r="B329" s="332"/>
      <c r="C329" s="332"/>
      <c r="D329" s="332"/>
      <c r="E329" s="332"/>
      <c r="F329" s="332"/>
      <c r="G329" s="332"/>
      <c r="H329" s="332"/>
    </row>
  </sheetData>
  <mergeCells count="23">
    <mergeCell ref="A328:H328"/>
    <mergeCell ref="A329:H329"/>
    <mergeCell ref="A322:H322"/>
    <mergeCell ref="A323:H323"/>
    <mergeCell ref="A324:H324"/>
    <mergeCell ref="A325:H325"/>
    <mergeCell ref="A326:H326"/>
    <mergeCell ref="A327:H327"/>
    <mergeCell ref="E321:F321"/>
    <mergeCell ref="D24:H24"/>
    <mergeCell ref="D51:H51"/>
    <mergeCell ref="D314:H314"/>
    <mergeCell ref="D320:H320"/>
    <mergeCell ref="D14:H14"/>
    <mergeCell ref="A1:H1"/>
    <mergeCell ref="A2:H2"/>
    <mergeCell ref="A3:H3"/>
    <mergeCell ref="A4:H4"/>
    <mergeCell ref="A5:H6"/>
    <mergeCell ref="A7:H7"/>
    <mergeCell ref="A8:H8"/>
    <mergeCell ref="A9:D9"/>
    <mergeCell ref="E9:H9"/>
  </mergeCells>
  <pageMargins left="0.70866141732283472" right="0.70866141732283472" top="0.74803149606299213" bottom="0.74803149606299213" header="0.31496062992125984" footer="0.31496062992125984"/>
  <pageSetup paperSize="9" scale="66" orientation="landscape" r:id="rId1"/>
  <rowBreaks count="2" manualBreakCount="2">
    <brk id="163" max="7" man="1"/>
    <brk id="238" max="7" man="1"/>
  </rowBreaks>
  <ignoredErrors>
    <ignoredError sqref="C12:C318" numberStoredAsText="1"/>
  </ignoredErrors>
  <drawing r:id="rId2"/>
  <legacyDrawing r:id="rId3"/>
  <oleObjects>
    <mc:AlternateContent xmlns:mc="http://schemas.openxmlformats.org/markup-compatibility/2006">
      <mc:Choice Requires="x14">
        <oleObject shapeId="6145" r:id="rId4">
          <objectPr defaultSize="0" autoPict="0" r:id="rId5">
            <anchor moveWithCells="1" sizeWithCells="1">
              <from>
                <xdr:col>4</xdr:col>
                <xdr:colOff>219075</xdr:colOff>
                <xdr:row>0</xdr:row>
                <xdr:rowOff>133350</xdr:rowOff>
              </from>
              <to>
                <xdr:col>5</xdr:col>
                <xdr:colOff>447675</xdr:colOff>
                <xdr:row>0</xdr:row>
                <xdr:rowOff>876300</xdr:rowOff>
              </to>
            </anchor>
          </objectPr>
        </oleObject>
      </mc:Choice>
      <mc:Fallback>
        <oleObject shapeId="6145"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4"/>
  <sheetViews>
    <sheetView view="pageBreakPreview" topLeftCell="A28" zoomScale="90" zoomScaleNormal="100" zoomScaleSheetLayoutView="90" workbookViewId="0">
      <selection activeCell="A52" sqref="A52:G52"/>
    </sheetView>
  </sheetViews>
  <sheetFormatPr defaultRowHeight="15" x14ac:dyDescent="0.25"/>
  <cols>
    <col min="2" max="2" width="19.28515625" customWidth="1"/>
    <col min="3" max="3" width="67" customWidth="1"/>
    <col min="5" max="5" width="10.42578125" customWidth="1"/>
    <col min="6" max="6" width="12.42578125" customWidth="1"/>
    <col min="7" max="7" width="12.85546875" customWidth="1"/>
  </cols>
  <sheetData>
    <row r="1" spans="1:7" ht="64.5" customHeight="1" x14ac:dyDescent="0.25">
      <c r="A1" s="225"/>
      <c r="B1" s="226"/>
      <c r="C1" s="226"/>
      <c r="D1" s="226"/>
      <c r="E1" s="226"/>
      <c r="F1" s="226"/>
      <c r="G1" s="227"/>
    </row>
    <row r="2" spans="1:7" x14ac:dyDescent="0.25">
      <c r="A2" s="339" t="s">
        <v>796</v>
      </c>
      <c r="B2" s="340"/>
      <c r="C2" s="340"/>
      <c r="D2" s="340"/>
      <c r="E2" s="340"/>
      <c r="F2" s="340"/>
      <c r="G2" s="341"/>
    </row>
    <row r="3" spans="1:7" x14ac:dyDescent="0.25">
      <c r="A3" s="339" t="s">
        <v>797</v>
      </c>
      <c r="B3" s="340"/>
      <c r="C3" s="340"/>
      <c r="D3" s="340"/>
      <c r="E3" s="340"/>
      <c r="F3" s="340"/>
      <c r="G3" s="341"/>
    </row>
    <row r="4" spans="1:7" x14ac:dyDescent="0.25">
      <c r="A4" s="339" t="s">
        <v>798</v>
      </c>
      <c r="B4" s="340"/>
      <c r="C4" s="340"/>
      <c r="D4" s="340"/>
      <c r="E4" s="340"/>
      <c r="F4" s="340"/>
      <c r="G4" s="341"/>
    </row>
    <row r="5" spans="1:7" x14ac:dyDescent="0.25">
      <c r="A5" s="343"/>
      <c r="B5" s="343"/>
      <c r="C5" s="343"/>
      <c r="D5" s="343"/>
      <c r="E5" s="343"/>
      <c r="F5" s="343"/>
      <c r="G5" s="343"/>
    </row>
    <row r="6" spans="1:7" x14ac:dyDescent="0.25">
      <c r="A6" s="349" t="s">
        <v>842</v>
      </c>
      <c r="B6" s="349"/>
      <c r="C6" s="349"/>
      <c r="D6" s="349"/>
      <c r="E6" s="349"/>
      <c r="F6" s="349"/>
      <c r="G6" s="349"/>
    </row>
    <row r="7" spans="1:7" ht="15" customHeight="1" x14ac:dyDescent="0.25">
      <c r="A7" s="352" t="s">
        <v>841</v>
      </c>
      <c r="B7" s="352"/>
      <c r="C7" s="352"/>
      <c r="D7" s="352"/>
      <c r="E7" s="352"/>
      <c r="F7" s="352"/>
      <c r="G7" s="352"/>
    </row>
    <row r="8" spans="1:7" x14ac:dyDescent="0.25">
      <c r="A8" s="43"/>
      <c r="B8" s="44"/>
      <c r="C8" s="45"/>
      <c r="D8" s="46"/>
      <c r="E8" s="46"/>
      <c r="F8" s="46"/>
      <c r="G8" s="47"/>
    </row>
    <row r="9" spans="1:7" ht="25.5" x14ac:dyDescent="0.25">
      <c r="A9" s="48">
        <v>1</v>
      </c>
      <c r="B9" s="49" t="s">
        <v>971</v>
      </c>
      <c r="C9" s="50" t="s">
        <v>970</v>
      </c>
      <c r="D9" s="48" t="s">
        <v>63</v>
      </c>
      <c r="E9" s="51" t="s">
        <v>815</v>
      </c>
      <c r="F9" s="51" t="s">
        <v>816</v>
      </c>
      <c r="G9" s="52" t="s">
        <v>817</v>
      </c>
    </row>
    <row r="10" spans="1:7" ht="25.5" x14ac:dyDescent="0.25">
      <c r="A10" s="53" t="s">
        <v>17</v>
      </c>
      <c r="B10" s="54">
        <v>42013</v>
      </c>
      <c r="C10" s="55" t="s">
        <v>1091</v>
      </c>
      <c r="D10" s="53" t="s">
        <v>63</v>
      </c>
      <c r="E10" s="56">
        <v>3</v>
      </c>
      <c r="F10" s="57">
        <v>48.75</v>
      </c>
      <c r="G10" s="57">
        <f>F10/E10</f>
        <v>16.25</v>
      </c>
    </row>
    <row r="11" spans="1:7" x14ac:dyDescent="0.25">
      <c r="A11" s="53" t="s">
        <v>18</v>
      </c>
      <c r="B11" s="54">
        <v>42013</v>
      </c>
      <c r="C11" s="55" t="s">
        <v>1092</v>
      </c>
      <c r="D11" s="53" t="s">
        <v>63</v>
      </c>
      <c r="E11" s="56">
        <v>3</v>
      </c>
      <c r="F11" s="57">
        <v>57</v>
      </c>
      <c r="G11" s="57">
        <f>F11/E11</f>
        <v>19</v>
      </c>
    </row>
    <row r="12" spans="1:7" x14ac:dyDescent="0.25">
      <c r="A12" s="53" t="s">
        <v>818</v>
      </c>
      <c r="B12" s="54">
        <v>42013</v>
      </c>
      <c r="C12" s="55" t="s">
        <v>1093</v>
      </c>
      <c r="D12" s="53" t="s">
        <v>63</v>
      </c>
      <c r="E12" s="56">
        <v>3</v>
      </c>
      <c r="F12" s="57">
        <v>42</v>
      </c>
      <c r="G12" s="57">
        <f>F12/E12</f>
        <v>14</v>
      </c>
    </row>
    <row r="13" spans="1:7" x14ac:dyDescent="0.25">
      <c r="A13" s="58"/>
      <c r="B13" s="58"/>
      <c r="C13" s="59"/>
      <c r="D13" s="60"/>
      <c r="E13" s="344" t="s">
        <v>819</v>
      </c>
      <c r="F13" s="345"/>
      <c r="G13" s="61">
        <f>MEDIAN(G10,G11,G12)</f>
        <v>16.25</v>
      </c>
    </row>
    <row r="14" spans="1:7" x14ac:dyDescent="0.25">
      <c r="A14" s="43"/>
      <c r="B14" s="44"/>
      <c r="C14" s="64"/>
      <c r="D14" s="46"/>
      <c r="E14" s="46"/>
      <c r="F14" s="46"/>
      <c r="G14" s="47"/>
    </row>
    <row r="15" spans="1:7" ht="25.5" x14ac:dyDescent="0.25">
      <c r="A15" s="48">
        <v>3</v>
      </c>
      <c r="B15" s="49" t="s">
        <v>973</v>
      </c>
      <c r="C15" s="50" t="s">
        <v>972</v>
      </c>
      <c r="D15" s="48" t="s">
        <v>814</v>
      </c>
      <c r="E15" s="51" t="s">
        <v>815</v>
      </c>
      <c r="F15" s="51" t="s">
        <v>816</v>
      </c>
      <c r="G15" s="52" t="s">
        <v>817</v>
      </c>
    </row>
    <row r="16" spans="1:7" ht="25.5" x14ac:dyDescent="0.25">
      <c r="A16" s="53" t="s">
        <v>614</v>
      </c>
      <c r="B16" s="54">
        <v>42013</v>
      </c>
      <c r="C16" s="55" t="s">
        <v>1091</v>
      </c>
      <c r="D16" s="53" t="s">
        <v>814</v>
      </c>
      <c r="E16" s="56">
        <v>1</v>
      </c>
      <c r="F16" s="57">
        <v>6.25</v>
      </c>
      <c r="G16" s="57">
        <f>F16/E16</f>
        <v>6.25</v>
      </c>
    </row>
    <row r="17" spans="1:7" x14ac:dyDescent="0.25">
      <c r="A17" s="53" t="s">
        <v>616</v>
      </c>
      <c r="B17" s="54">
        <v>42013</v>
      </c>
      <c r="C17" s="55" t="s">
        <v>1092</v>
      </c>
      <c r="D17" s="53" t="s">
        <v>814</v>
      </c>
      <c r="E17" s="56">
        <v>1</v>
      </c>
      <c r="F17" s="57">
        <v>3.92</v>
      </c>
      <c r="G17" s="57">
        <f>F17/E17</f>
        <v>3.92</v>
      </c>
    </row>
    <row r="18" spans="1:7" x14ac:dyDescent="0.25">
      <c r="A18" s="53" t="s">
        <v>617</v>
      </c>
      <c r="B18" s="54">
        <v>42013</v>
      </c>
      <c r="C18" s="55" t="s">
        <v>1093</v>
      </c>
      <c r="D18" s="53" t="s">
        <v>814</v>
      </c>
      <c r="E18" s="56">
        <v>1</v>
      </c>
      <c r="F18" s="57">
        <v>2.95</v>
      </c>
      <c r="G18" s="57">
        <f>F18/E18</f>
        <v>2.95</v>
      </c>
    </row>
    <row r="19" spans="1:7" x14ac:dyDescent="0.25">
      <c r="A19" s="58"/>
      <c r="B19" s="58"/>
      <c r="C19" s="59"/>
      <c r="D19" s="60"/>
      <c r="E19" s="344" t="s">
        <v>821</v>
      </c>
      <c r="F19" s="345"/>
      <c r="G19" s="61">
        <f>MEDIAN(G16,G17,G18)</f>
        <v>3.92</v>
      </c>
    </row>
    <row r="20" spans="1:7" x14ac:dyDescent="0.25">
      <c r="A20" s="53"/>
      <c r="B20" s="53"/>
      <c r="C20" s="115"/>
      <c r="D20" s="116"/>
      <c r="E20" s="117"/>
      <c r="F20" s="118"/>
      <c r="G20" s="119"/>
    </row>
    <row r="21" spans="1:7" ht="25.5" x14ac:dyDescent="0.25">
      <c r="A21" s="48">
        <v>4</v>
      </c>
      <c r="B21" s="49" t="s">
        <v>975</v>
      </c>
      <c r="C21" s="50" t="s">
        <v>974</v>
      </c>
      <c r="D21" s="48" t="s">
        <v>63</v>
      </c>
      <c r="E21" s="51" t="s">
        <v>815</v>
      </c>
      <c r="F21" s="51" t="s">
        <v>816</v>
      </c>
      <c r="G21" s="52" t="s">
        <v>817</v>
      </c>
    </row>
    <row r="22" spans="1:7" ht="25.5" x14ac:dyDescent="0.25">
      <c r="A22" s="53" t="s">
        <v>508</v>
      </c>
      <c r="B22" s="54">
        <v>42013</v>
      </c>
      <c r="C22" s="55" t="s">
        <v>1091</v>
      </c>
      <c r="D22" s="53" t="s">
        <v>63</v>
      </c>
      <c r="E22" s="56">
        <v>1</v>
      </c>
      <c r="F22" s="57">
        <v>18.5</v>
      </c>
      <c r="G22" s="57">
        <f>F22/E22</f>
        <v>18.5</v>
      </c>
    </row>
    <row r="23" spans="1:7" x14ac:dyDescent="0.25">
      <c r="A23" s="53" t="s">
        <v>509</v>
      </c>
      <c r="B23" s="54">
        <v>42013</v>
      </c>
      <c r="C23" s="55" t="s">
        <v>1092</v>
      </c>
      <c r="D23" s="53" t="s">
        <v>63</v>
      </c>
      <c r="E23" s="56">
        <v>1</v>
      </c>
      <c r="F23" s="57">
        <v>14.67</v>
      </c>
      <c r="G23" s="57">
        <f>F23/E23</f>
        <v>14.67</v>
      </c>
    </row>
    <row r="24" spans="1:7" x14ac:dyDescent="0.25">
      <c r="A24" s="53" t="s">
        <v>510</v>
      </c>
      <c r="B24" s="54">
        <v>42013</v>
      </c>
      <c r="C24" s="55" t="s">
        <v>1093</v>
      </c>
      <c r="D24" s="53" t="s">
        <v>63</v>
      </c>
      <c r="E24" s="56">
        <v>1</v>
      </c>
      <c r="F24" s="57">
        <v>26</v>
      </c>
      <c r="G24" s="57">
        <f>F24/E24</f>
        <v>26</v>
      </c>
    </row>
    <row r="25" spans="1:7" x14ac:dyDescent="0.25">
      <c r="A25" s="58"/>
      <c r="B25" s="58"/>
      <c r="C25" s="59"/>
      <c r="D25" s="60"/>
      <c r="E25" s="344" t="s">
        <v>819</v>
      </c>
      <c r="F25" s="345"/>
      <c r="G25" s="61">
        <f>MEDIAN(G22,G23,G24)</f>
        <v>18.5</v>
      </c>
    </row>
    <row r="26" spans="1:7" x14ac:dyDescent="0.25">
      <c r="A26" s="53"/>
      <c r="B26" s="53"/>
      <c r="C26" s="115"/>
      <c r="D26" s="116"/>
      <c r="E26" s="117"/>
      <c r="F26" s="118"/>
      <c r="G26" s="119"/>
    </row>
    <row r="27" spans="1:7" ht="38.25" x14ac:dyDescent="0.25">
      <c r="A27" s="48">
        <v>5</v>
      </c>
      <c r="B27" s="49" t="s">
        <v>331</v>
      </c>
      <c r="C27" s="114" t="s">
        <v>375</v>
      </c>
      <c r="D27" s="48" t="s">
        <v>814</v>
      </c>
      <c r="E27" s="51" t="s">
        <v>815</v>
      </c>
      <c r="F27" s="51" t="s">
        <v>816</v>
      </c>
      <c r="G27" s="52" t="s">
        <v>817</v>
      </c>
    </row>
    <row r="28" spans="1:7" x14ac:dyDescent="0.25">
      <c r="A28" s="53" t="s">
        <v>397</v>
      </c>
      <c r="B28" s="70">
        <v>42180</v>
      </c>
      <c r="C28" s="55" t="s">
        <v>832</v>
      </c>
      <c r="D28" s="53" t="s">
        <v>197</v>
      </c>
      <c r="E28" s="56">
        <v>1</v>
      </c>
      <c r="F28" s="71">
        <f>E28*30</f>
        <v>30</v>
      </c>
      <c r="G28" s="57">
        <f>F28/E28</f>
        <v>30</v>
      </c>
    </row>
    <row r="29" spans="1:7" x14ac:dyDescent="0.25">
      <c r="A29" s="53" t="s">
        <v>399</v>
      </c>
      <c r="B29" s="70">
        <v>42180</v>
      </c>
      <c r="C29" s="55" t="s">
        <v>833</v>
      </c>
      <c r="D29" s="53" t="s">
        <v>197</v>
      </c>
      <c r="E29" s="56">
        <v>1</v>
      </c>
      <c r="F29" s="57">
        <f>E29*26.56</f>
        <v>26.56</v>
      </c>
      <c r="G29" s="57">
        <v>26.5625</v>
      </c>
    </row>
    <row r="30" spans="1:7" x14ac:dyDescent="0.25">
      <c r="A30" s="53" t="s">
        <v>400</v>
      </c>
      <c r="B30" s="70">
        <v>42181</v>
      </c>
      <c r="C30" s="55" t="s">
        <v>834</v>
      </c>
      <c r="D30" s="53" t="s">
        <v>197</v>
      </c>
      <c r="E30" s="56">
        <v>1</v>
      </c>
      <c r="F30" s="57">
        <f>E30*28.13</f>
        <v>28.13</v>
      </c>
      <c r="G30" s="57">
        <v>28.125</v>
      </c>
    </row>
    <row r="31" spans="1:7" x14ac:dyDescent="0.25">
      <c r="A31" s="58"/>
      <c r="B31" s="58"/>
      <c r="C31" s="59"/>
      <c r="D31" s="60"/>
      <c r="E31" s="344" t="s">
        <v>819</v>
      </c>
      <c r="F31" s="345"/>
      <c r="G31" s="61">
        <f>ROUND(MEDIAN(G28,G29,G30),2)</f>
        <v>28.13</v>
      </c>
    </row>
    <row r="32" spans="1:7" x14ac:dyDescent="0.25">
      <c r="A32" s="62"/>
      <c r="B32" s="63"/>
      <c r="C32" s="64"/>
      <c r="D32" s="65"/>
      <c r="E32" s="65"/>
      <c r="F32" s="65"/>
      <c r="G32" s="66"/>
    </row>
    <row r="33" spans="1:7" ht="38.25" x14ac:dyDescent="0.25">
      <c r="A33" s="48">
        <v>6</v>
      </c>
      <c r="B33" s="49" t="s">
        <v>673</v>
      </c>
      <c r="C33" s="50" t="s">
        <v>213</v>
      </c>
      <c r="D33" s="48" t="s">
        <v>814</v>
      </c>
      <c r="E33" s="51" t="s">
        <v>815</v>
      </c>
      <c r="F33" s="51" t="s">
        <v>816</v>
      </c>
      <c r="G33" s="52" t="s">
        <v>817</v>
      </c>
    </row>
    <row r="34" spans="1:7" x14ac:dyDescent="0.25">
      <c r="A34" s="53" t="s">
        <v>822</v>
      </c>
      <c r="B34" s="54">
        <v>42758</v>
      </c>
      <c r="C34" s="55" t="s">
        <v>835</v>
      </c>
      <c r="D34" s="53" t="s">
        <v>197</v>
      </c>
      <c r="E34" s="56">
        <v>1</v>
      </c>
      <c r="F34" s="57">
        <f>E34*G34</f>
        <v>65.900000000000006</v>
      </c>
      <c r="G34" s="57">
        <v>65.900000000000006</v>
      </c>
    </row>
    <row r="35" spans="1:7" x14ac:dyDescent="0.25">
      <c r="A35" s="53" t="s">
        <v>823</v>
      </c>
      <c r="B35" s="54">
        <v>42755</v>
      </c>
      <c r="C35" s="55" t="s">
        <v>836</v>
      </c>
      <c r="D35" s="53" t="s">
        <v>197</v>
      </c>
      <c r="E35" s="56">
        <v>1</v>
      </c>
      <c r="F35" s="57">
        <f t="shared" ref="F35:F36" si="0">E35*G35</f>
        <v>68</v>
      </c>
      <c r="G35" s="57">
        <v>68</v>
      </c>
    </row>
    <row r="36" spans="1:7" x14ac:dyDescent="0.25">
      <c r="A36" s="53" t="s">
        <v>824</v>
      </c>
      <c r="B36" s="54">
        <v>42756</v>
      </c>
      <c r="C36" s="55" t="s">
        <v>837</v>
      </c>
      <c r="D36" s="53" t="s">
        <v>197</v>
      </c>
      <c r="E36" s="56">
        <v>1</v>
      </c>
      <c r="F36" s="57">
        <f t="shared" si="0"/>
        <v>69</v>
      </c>
      <c r="G36" s="57">
        <v>69</v>
      </c>
    </row>
    <row r="37" spans="1:7" x14ac:dyDescent="0.25">
      <c r="A37" s="58"/>
      <c r="B37" s="58"/>
      <c r="C37" s="59"/>
      <c r="D37" s="60"/>
      <c r="E37" s="344" t="s">
        <v>821</v>
      </c>
      <c r="F37" s="345"/>
      <c r="G37" s="61">
        <f>MEDIAN(G34,G35,G36)</f>
        <v>68</v>
      </c>
    </row>
    <row r="38" spans="1:7" x14ac:dyDescent="0.25">
      <c r="A38" s="62"/>
      <c r="B38" s="63"/>
      <c r="C38" s="67"/>
      <c r="D38" s="68"/>
      <c r="E38" s="68"/>
      <c r="F38" s="68"/>
      <c r="G38" s="69"/>
    </row>
    <row r="39" spans="1:7" ht="51" x14ac:dyDescent="0.25">
      <c r="A39" s="48">
        <v>7</v>
      </c>
      <c r="B39" s="49" t="s">
        <v>674</v>
      </c>
      <c r="C39" s="50" t="s">
        <v>311</v>
      </c>
      <c r="D39" s="48" t="s">
        <v>814</v>
      </c>
      <c r="E39" s="51" t="s">
        <v>815</v>
      </c>
      <c r="F39" s="51" t="s">
        <v>816</v>
      </c>
      <c r="G39" s="52" t="s">
        <v>817</v>
      </c>
    </row>
    <row r="40" spans="1:7" x14ac:dyDescent="0.25">
      <c r="A40" s="53" t="s">
        <v>825</v>
      </c>
      <c r="B40" s="54">
        <v>42013</v>
      </c>
      <c r="C40" s="55" t="s">
        <v>838</v>
      </c>
      <c r="D40" s="53" t="s">
        <v>814</v>
      </c>
      <c r="E40" s="56">
        <v>1</v>
      </c>
      <c r="F40" s="57">
        <f>G40*E40</f>
        <v>2407.77</v>
      </c>
      <c r="G40" s="57">
        <v>2407.77</v>
      </c>
    </row>
    <row r="41" spans="1:7" x14ac:dyDescent="0.25">
      <c r="A41" s="53"/>
      <c r="B41" s="54"/>
      <c r="C41" s="55"/>
      <c r="D41" s="53"/>
      <c r="E41" s="56"/>
      <c r="F41" s="57"/>
      <c r="G41" s="57"/>
    </row>
    <row r="42" spans="1:7" x14ac:dyDescent="0.25">
      <c r="A42" s="53"/>
      <c r="B42" s="54"/>
      <c r="C42" s="55"/>
      <c r="D42" s="53"/>
      <c r="E42" s="56"/>
      <c r="F42" s="57"/>
      <c r="G42" s="57"/>
    </row>
    <row r="43" spans="1:7" x14ac:dyDescent="0.25">
      <c r="A43" s="58"/>
      <c r="B43" s="58"/>
      <c r="C43" s="59"/>
      <c r="D43" s="60"/>
      <c r="E43" s="344" t="s">
        <v>821</v>
      </c>
      <c r="F43" s="345"/>
      <c r="G43" s="61">
        <f>MEDIAN(G40,G41,G42)</f>
        <v>2407.77</v>
      </c>
    </row>
    <row r="44" spans="1:7" x14ac:dyDescent="0.25">
      <c r="A44" s="62"/>
      <c r="B44" s="63"/>
      <c r="C44" s="67"/>
      <c r="D44" s="68"/>
      <c r="E44" s="68"/>
      <c r="F44" s="68"/>
      <c r="G44" s="69"/>
    </row>
    <row r="45" spans="1:7" x14ac:dyDescent="0.25">
      <c r="A45" s="334"/>
      <c r="B45" s="261"/>
      <c r="C45" s="261"/>
      <c r="D45" s="261"/>
      <c r="E45" s="261"/>
      <c r="F45" s="261"/>
      <c r="G45" s="347"/>
    </row>
    <row r="46" spans="1:7" ht="15.75" x14ac:dyDescent="0.25">
      <c r="A46" s="333" t="s">
        <v>811</v>
      </c>
      <c r="B46" s="260"/>
      <c r="C46" s="260"/>
      <c r="D46" s="260"/>
      <c r="E46" s="260"/>
      <c r="F46" s="260"/>
      <c r="G46" s="348"/>
    </row>
    <row r="47" spans="1:7" ht="15.75" x14ac:dyDescent="0.25">
      <c r="A47" s="120"/>
      <c r="B47" s="121"/>
      <c r="C47" s="121"/>
      <c r="D47" s="121"/>
      <c r="E47" s="121"/>
      <c r="F47" s="121"/>
      <c r="G47" s="211"/>
    </row>
    <row r="48" spans="1:7" ht="15.75" x14ac:dyDescent="0.25">
      <c r="A48" s="120"/>
      <c r="B48" s="121"/>
      <c r="C48" s="121"/>
      <c r="D48" s="121"/>
      <c r="E48" s="121"/>
      <c r="F48" s="121"/>
      <c r="G48" s="211"/>
    </row>
    <row r="49" spans="1:7" ht="15.75" x14ac:dyDescent="0.25">
      <c r="A49" s="330"/>
      <c r="B49" s="265"/>
      <c r="C49" s="265"/>
      <c r="D49" s="265"/>
      <c r="E49" s="265"/>
      <c r="F49" s="265"/>
      <c r="G49" s="342"/>
    </row>
    <row r="50" spans="1:7" ht="15.75" x14ac:dyDescent="0.25">
      <c r="A50" s="330" t="s">
        <v>812</v>
      </c>
      <c r="B50" s="265"/>
      <c r="C50" s="265"/>
      <c r="D50" s="265"/>
      <c r="E50" s="265"/>
      <c r="F50" s="265"/>
      <c r="G50" s="342"/>
    </row>
    <row r="51" spans="1:7" ht="19.5" x14ac:dyDescent="0.25">
      <c r="A51" s="335" t="s">
        <v>813</v>
      </c>
      <c r="B51" s="336"/>
      <c r="C51" s="336"/>
      <c r="D51" s="336"/>
      <c r="E51" s="336"/>
      <c r="F51" s="336"/>
      <c r="G51" s="350"/>
    </row>
    <row r="52" spans="1:7" x14ac:dyDescent="0.25">
      <c r="A52" s="337" t="s">
        <v>1377</v>
      </c>
      <c r="B52" s="338"/>
      <c r="C52" s="338"/>
      <c r="D52" s="338"/>
      <c r="E52" s="338"/>
      <c r="F52" s="338"/>
      <c r="G52" s="351"/>
    </row>
    <row r="53" spans="1:7" ht="15.75" x14ac:dyDescent="0.25">
      <c r="A53" s="330"/>
      <c r="B53" s="265"/>
      <c r="C53" s="265"/>
      <c r="D53" s="265"/>
      <c r="E53" s="265"/>
      <c r="F53" s="265"/>
      <c r="G53" s="342"/>
    </row>
    <row r="54" spans="1:7" ht="15.75" x14ac:dyDescent="0.25">
      <c r="A54" s="331"/>
      <c r="B54" s="332"/>
      <c r="C54" s="332"/>
      <c r="D54" s="332"/>
      <c r="E54" s="332"/>
      <c r="F54" s="332"/>
      <c r="G54" s="346"/>
    </row>
  </sheetData>
  <mergeCells count="21">
    <mergeCell ref="A54:G54"/>
    <mergeCell ref="A45:G45"/>
    <mergeCell ref="A46:G46"/>
    <mergeCell ref="A49:G49"/>
    <mergeCell ref="A6:G6"/>
    <mergeCell ref="A50:G50"/>
    <mergeCell ref="A51:G51"/>
    <mergeCell ref="A52:G52"/>
    <mergeCell ref="A7:G7"/>
    <mergeCell ref="E31:F31"/>
    <mergeCell ref="E37:F37"/>
    <mergeCell ref="E43:F43"/>
    <mergeCell ref="A1:G1"/>
    <mergeCell ref="A2:G2"/>
    <mergeCell ref="A3:G3"/>
    <mergeCell ref="A4:G4"/>
    <mergeCell ref="A53:G53"/>
    <mergeCell ref="A5:G5"/>
    <mergeCell ref="E13:F13"/>
    <mergeCell ref="E19:F19"/>
    <mergeCell ref="E25:F25"/>
  </mergeCells>
  <pageMargins left="0.51181102362204722" right="0.51181102362204722" top="0.78740157480314965" bottom="0.78740157480314965" header="0.31496062992125984" footer="0.31496062992125984"/>
  <pageSetup paperSize="9" scale="65" orientation="portrait" r:id="rId1"/>
  <drawing r:id="rId2"/>
  <legacyDrawing r:id="rId3"/>
  <oleObjects>
    <mc:AlternateContent xmlns:mc="http://schemas.openxmlformats.org/markup-compatibility/2006">
      <mc:Choice Requires="x14">
        <oleObject shapeId="2049" r:id="rId4">
          <objectPr defaultSize="0" autoPict="0" r:id="rId5">
            <anchor moveWithCells="1" sizeWithCells="1">
              <from>
                <xdr:col>2</xdr:col>
                <xdr:colOff>2543175</xdr:colOff>
                <xdr:row>0</xdr:row>
                <xdr:rowOff>57150</xdr:rowOff>
              </from>
              <to>
                <xdr:col>2</xdr:col>
                <xdr:colOff>3181350</xdr:colOff>
                <xdr:row>1</xdr:row>
                <xdr:rowOff>9525</xdr:rowOff>
              </to>
            </anchor>
          </objectPr>
        </oleObject>
      </mc:Choice>
      <mc:Fallback>
        <oleObject shapeId="2049"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85"/>
  <sheetViews>
    <sheetView view="pageBreakPreview" topLeftCell="A163" zoomScale="80" zoomScaleNormal="90" zoomScaleSheetLayoutView="80" workbookViewId="0">
      <selection activeCell="I193" sqref="I193"/>
    </sheetView>
  </sheetViews>
  <sheetFormatPr defaultRowHeight="15" x14ac:dyDescent="0.25"/>
  <cols>
    <col min="2" max="2" width="15.42578125" customWidth="1"/>
    <col min="3" max="3" width="85.5703125" customWidth="1"/>
    <col min="5" max="5" width="10.28515625" customWidth="1"/>
    <col min="6" max="6" width="17.5703125" customWidth="1"/>
    <col min="7" max="7" width="13" customWidth="1"/>
    <col min="8" max="8" width="19.140625" customWidth="1"/>
  </cols>
  <sheetData>
    <row r="1" spans="1:8" ht="76.5" customHeight="1" x14ac:dyDescent="0.25">
      <c r="A1" s="225"/>
      <c r="B1" s="226"/>
      <c r="C1" s="226"/>
      <c r="D1" s="226"/>
      <c r="E1" s="226"/>
      <c r="F1" s="226"/>
      <c r="G1" s="226"/>
      <c r="H1" s="227"/>
    </row>
    <row r="2" spans="1:8" x14ac:dyDescent="0.25">
      <c r="A2" s="339" t="s">
        <v>796</v>
      </c>
      <c r="B2" s="340"/>
      <c r="C2" s="340"/>
      <c r="D2" s="340"/>
      <c r="E2" s="340"/>
      <c r="F2" s="340"/>
      <c r="G2" s="340"/>
      <c r="H2" s="341"/>
    </row>
    <row r="3" spans="1:8" x14ac:dyDescent="0.25">
      <c r="A3" s="339" t="s">
        <v>797</v>
      </c>
      <c r="B3" s="340"/>
      <c r="C3" s="340"/>
      <c r="D3" s="340"/>
      <c r="E3" s="340"/>
      <c r="F3" s="340"/>
      <c r="G3" s="340"/>
      <c r="H3" s="341"/>
    </row>
    <row r="4" spans="1:8" x14ac:dyDescent="0.25">
      <c r="A4" s="340" t="s">
        <v>798</v>
      </c>
      <c r="B4" s="340"/>
      <c r="C4" s="340"/>
      <c r="D4" s="340"/>
      <c r="E4" s="340"/>
      <c r="F4" s="340"/>
      <c r="G4" s="340"/>
      <c r="H4" s="340"/>
    </row>
    <row r="5" spans="1:8" ht="10.5" customHeight="1" x14ac:dyDescent="0.25">
      <c r="A5" s="366"/>
      <c r="B5" s="367"/>
      <c r="C5" s="367"/>
      <c r="D5" s="367"/>
      <c r="E5" s="367"/>
      <c r="F5" s="367"/>
      <c r="G5" s="367"/>
      <c r="H5" s="368"/>
    </row>
    <row r="6" spans="1:8" ht="23.25" customHeight="1" x14ac:dyDescent="0.25">
      <c r="A6" s="360" t="s">
        <v>1374</v>
      </c>
      <c r="B6" s="361"/>
      <c r="C6" s="361"/>
      <c r="D6" s="361"/>
      <c r="E6" s="361"/>
      <c r="F6" s="361"/>
      <c r="G6" s="361"/>
      <c r="H6" s="362"/>
    </row>
    <row r="7" spans="1:8" ht="15" customHeight="1" x14ac:dyDescent="0.25">
      <c r="A7" s="357" t="s">
        <v>1375</v>
      </c>
      <c r="B7" s="358"/>
      <c r="C7" s="358"/>
      <c r="D7" s="358"/>
      <c r="E7" s="358"/>
      <c r="F7" s="358"/>
      <c r="G7" s="358"/>
      <c r="H7" s="359"/>
    </row>
    <row r="8" spans="1:8" x14ac:dyDescent="0.25">
      <c r="A8" s="43"/>
      <c r="B8" s="44"/>
      <c r="C8" s="45"/>
      <c r="D8" s="46"/>
      <c r="E8" s="46"/>
      <c r="F8" s="46"/>
      <c r="G8" s="46"/>
      <c r="H8" s="47"/>
    </row>
    <row r="9" spans="1:8" ht="38.25" x14ac:dyDescent="0.25">
      <c r="A9" s="48">
        <v>1</v>
      </c>
      <c r="B9" s="49" t="s">
        <v>340</v>
      </c>
      <c r="C9" s="50" t="s">
        <v>150</v>
      </c>
      <c r="D9" s="48" t="s">
        <v>847</v>
      </c>
      <c r="E9" s="51" t="s">
        <v>815</v>
      </c>
      <c r="F9" s="51" t="s">
        <v>817</v>
      </c>
      <c r="G9" s="51" t="s">
        <v>816</v>
      </c>
      <c r="H9" s="72" t="s">
        <v>1376</v>
      </c>
    </row>
    <row r="10" spans="1:8" ht="38.25" x14ac:dyDescent="0.25">
      <c r="A10" s="53" t="s">
        <v>17</v>
      </c>
      <c r="B10" s="88">
        <v>42767</v>
      </c>
      <c r="C10" s="55" t="s">
        <v>848</v>
      </c>
      <c r="D10" s="53" t="s">
        <v>847</v>
      </c>
      <c r="E10" s="75">
        <v>6.6E-4</v>
      </c>
      <c r="F10" s="57">
        <v>302.37</v>
      </c>
      <c r="G10" s="57">
        <f>E10*F10</f>
        <v>0.1995642</v>
      </c>
      <c r="H10" s="73">
        <v>87282</v>
      </c>
    </row>
    <row r="11" spans="1:8" ht="12.75" customHeight="1" x14ac:dyDescent="0.25">
      <c r="A11" s="53" t="s">
        <v>18</v>
      </c>
      <c r="B11" s="88">
        <v>42767</v>
      </c>
      <c r="C11" s="55" t="s">
        <v>849</v>
      </c>
      <c r="D11" s="53" t="s">
        <v>60</v>
      </c>
      <c r="E11" s="75">
        <v>0.1</v>
      </c>
      <c r="F11" s="57">
        <v>17.61</v>
      </c>
      <c r="G11" s="57">
        <f t="shared" ref="G11:G16" si="0">E11*F11</f>
        <v>1.7610000000000001</v>
      </c>
      <c r="H11" s="73" t="s">
        <v>850</v>
      </c>
    </row>
    <row r="12" spans="1:8" ht="12.75" customHeight="1" x14ac:dyDescent="0.25">
      <c r="A12" s="53" t="s">
        <v>818</v>
      </c>
      <c r="B12" s="88">
        <v>42767</v>
      </c>
      <c r="C12" s="55" t="s">
        <v>845</v>
      </c>
      <c r="D12" s="53" t="s">
        <v>60</v>
      </c>
      <c r="E12" s="75">
        <v>0.1</v>
      </c>
      <c r="F12" s="57">
        <v>13.06</v>
      </c>
      <c r="G12" s="57">
        <f t="shared" si="0"/>
        <v>1.306</v>
      </c>
      <c r="H12" s="73">
        <v>88316</v>
      </c>
    </row>
    <row r="13" spans="1:8" ht="12.75" customHeight="1" x14ac:dyDescent="0.25">
      <c r="A13" s="53" t="s">
        <v>843</v>
      </c>
      <c r="B13" s="88">
        <v>42767</v>
      </c>
      <c r="C13" s="55" t="s">
        <v>852</v>
      </c>
      <c r="D13" s="53" t="s">
        <v>355</v>
      </c>
      <c r="E13" s="75">
        <v>5</v>
      </c>
      <c r="F13" s="57">
        <v>1.02</v>
      </c>
      <c r="G13" s="57">
        <f t="shared" si="0"/>
        <v>5.0999999999999996</v>
      </c>
      <c r="H13" s="73" t="s">
        <v>853</v>
      </c>
    </row>
    <row r="14" spans="1:8" ht="12.75" customHeight="1" x14ac:dyDescent="0.25">
      <c r="A14" s="53" t="s">
        <v>844</v>
      </c>
      <c r="B14" s="88">
        <v>42767</v>
      </c>
      <c r="C14" s="55" t="s">
        <v>855</v>
      </c>
      <c r="D14" s="53" t="s">
        <v>847</v>
      </c>
      <c r="E14" s="75">
        <v>1</v>
      </c>
      <c r="F14" s="57">
        <v>88.53</v>
      </c>
      <c r="G14" s="57">
        <f t="shared" si="0"/>
        <v>88.53</v>
      </c>
      <c r="H14" s="73" t="s">
        <v>856</v>
      </c>
    </row>
    <row r="15" spans="1:8" ht="25.5" x14ac:dyDescent="0.25">
      <c r="A15" s="53" t="s">
        <v>846</v>
      </c>
      <c r="B15" s="88">
        <v>42767</v>
      </c>
      <c r="C15" s="55" t="s">
        <v>953</v>
      </c>
      <c r="D15" s="53" t="s">
        <v>847</v>
      </c>
      <c r="E15" s="75">
        <v>1</v>
      </c>
      <c r="F15" s="57">
        <v>317.3</v>
      </c>
      <c r="G15" s="57">
        <f t="shared" si="0"/>
        <v>317.3</v>
      </c>
      <c r="H15" s="73">
        <v>94694</v>
      </c>
    </row>
    <row r="16" spans="1:8" ht="12.75" customHeight="1" x14ac:dyDescent="0.25">
      <c r="A16" s="53" t="s">
        <v>1060</v>
      </c>
      <c r="B16" s="88">
        <v>42767</v>
      </c>
      <c r="C16" s="55" t="s">
        <v>857</v>
      </c>
      <c r="D16" s="53" t="s">
        <v>858</v>
      </c>
      <c r="E16" s="75">
        <v>45.1374</v>
      </c>
      <c r="F16" s="57">
        <v>4.09</v>
      </c>
      <c r="G16" s="57">
        <f t="shared" si="0"/>
        <v>184.611966</v>
      </c>
      <c r="H16" s="73" t="s">
        <v>859</v>
      </c>
    </row>
    <row r="17" spans="1:8" x14ac:dyDescent="0.25">
      <c r="A17" s="58"/>
      <c r="B17" s="58"/>
      <c r="C17" s="76"/>
      <c r="D17" s="58"/>
      <c r="E17" s="344" t="s">
        <v>860</v>
      </c>
      <c r="F17" s="345"/>
      <c r="G17" s="61">
        <f>SUM(G10:G16)</f>
        <v>598.80853019999995</v>
      </c>
      <c r="H17" s="74"/>
    </row>
    <row r="18" spans="1:8" s="42" customFormat="1" x14ac:dyDescent="0.25">
      <c r="A18" s="43"/>
      <c r="B18" s="44"/>
      <c r="C18" s="105"/>
      <c r="D18" s="44"/>
      <c r="E18" s="106"/>
      <c r="F18" s="106"/>
      <c r="G18" s="107"/>
      <c r="H18" s="108"/>
    </row>
    <row r="19" spans="1:8" ht="25.5" x14ac:dyDescent="0.25">
      <c r="A19" s="48">
        <v>2</v>
      </c>
      <c r="B19" s="49" t="s">
        <v>341</v>
      </c>
      <c r="C19" s="77" t="s">
        <v>388</v>
      </c>
      <c r="D19" s="48" t="s">
        <v>861</v>
      </c>
      <c r="E19" s="51" t="s">
        <v>815</v>
      </c>
      <c r="F19" s="51" t="s">
        <v>817</v>
      </c>
      <c r="G19" s="51" t="s">
        <v>816</v>
      </c>
      <c r="H19" s="72" t="s">
        <v>1376</v>
      </c>
    </row>
    <row r="20" spans="1:8" ht="12.75" customHeight="1" x14ac:dyDescent="0.25">
      <c r="A20" s="53" t="s">
        <v>711</v>
      </c>
      <c r="B20" s="88">
        <v>42767</v>
      </c>
      <c r="C20" s="55" t="s">
        <v>1012</v>
      </c>
      <c r="D20" s="53" t="s">
        <v>60</v>
      </c>
      <c r="E20" s="56">
        <v>0.15870000000000001</v>
      </c>
      <c r="F20" s="57">
        <v>15.6</v>
      </c>
      <c r="G20" s="57">
        <f t="shared" ref="G20:G24" si="1">E20*F20</f>
        <v>2.4757199999999999</v>
      </c>
      <c r="H20" s="73">
        <v>88325</v>
      </c>
    </row>
    <row r="21" spans="1:8" ht="12.75" customHeight="1" x14ac:dyDescent="0.25">
      <c r="A21" s="53" t="s">
        <v>713</v>
      </c>
      <c r="B21" s="88">
        <v>42767</v>
      </c>
      <c r="C21" s="55" t="s">
        <v>1013</v>
      </c>
      <c r="D21" s="53" t="s">
        <v>861</v>
      </c>
      <c r="E21" s="56">
        <v>1</v>
      </c>
      <c r="F21" s="57">
        <v>155.78</v>
      </c>
      <c r="G21" s="57">
        <f t="shared" si="1"/>
        <v>155.78</v>
      </c>
      <c r="H21" s="73" t="s">
        <v>1014</v>
      </c>
    </row>
    <row r="22" spans="1:8" ht="12.75" customHeight="1" x14ac:dyDescent="0.25">
      <c r="A22" s="53" t="s">
        <v>820</v>
      </c>
      <c r="B22" s="88">
        <v>42767</v>
      </c>
      <c r="C22" s="55" t="s">
        <v>1015</v>
      </c>
      <c r="D22" s="99" t="s">
        <v>355</v>
      </c>
      <c r="E22" s="56">
        <v>0.5</v>
      </c>
      <c r="F22" s="57">
        <v>21.93</v>
      </c>
      <c r="G22" s="57">
        <f t="shared" si="1"/>
        <v>10.965</v>
      </c>
      <c r="H22" s="73" t="s">
        <v>1016</v>
      </c>
    </row>
    <row r="23" spans="1:8" ht="12.75" customHeight="1" x14ac:dyDescent="0.25">
      <c r="A23" s="53" t="s">
        <v>851</v>
      </c>
      <c r="B23" s="88">
        <v>42767</v>
      </c>
      <c r="C23" s="55" t="s">
        <v>1017</v>
      </c>
      <c r="D23" s="100" t="s">
        <v>355</v>
      </c>
      <c r="E23" s="56">
        <v>0.5</v>
      </c>
      <c r="F23" s="57">
        <v>52.98</v>
      </c>
      <c r="G23" s="57">
        <f t="shared" si="1"/>
        <v>26.49</v>
      </c>
      <c r="H23" s="73" t="s">
        <v>1018</v>
      </c>
    </row>
    <row r="24" spans="1:8" ht="25.5" x14ac:dyDescent="0.25">
      <c r="A24" s="53" t="s">
        <v>854</v>
      </c>
      <c r="B24" s="88">
        <v>42767</v>
      </c>
      <c r="C24" s="55" t="s">
        <v>1019</v>
      </c>
      <c r="D24" s="101" t="s">
        <v>63</v>
      </c>
      <c r="E24" s="56">
        <v>1</v>
      </c>
      <c r="F24" s="57">
        <v>39.520000000000003</v>
      </c>
      <c r="G24" s="57">
        <f t="shared" si="1"/>
        <v>39.520000000000003</v>
      </c>
      <c r="H24" s="73">
        <v>84898</v>
      </c>
    </row>
    <row r="25" spans="1:8" x14ac:dyDescent="0.25">
      <c r="A25" s="58"/>
      <c r="B25" s="58"/>
      <c r="C25" s="81"/>
      <c r="D25" s="81"/>
      <c r="E25" s="354" t="s">
        <v>867</v>
      </c>
      <c r="F25" s="355"/>
      <c r="G25" s="82">
        <f>ROUND(SUM(G20:G24),2)</f>
        <v>235.23</v>
      </c>
      <c r="H25" s="83"/>
    </row>
    <row r="26" spans="1:8" x14ac:dyDescent="0.25">
      <c r="A26" s="62"/>
      <c r="B26" s="63"/>
      <c r="C26" s="84"/>
      <c r="D26" s="84"/>
      <c r="E26" s="85"/>
      <c r="F26" s="85"/>
      <c r="G26" s="86"/>
      <c r="H26" s="69"/>
    </row>
    <row r="27" spans="1:8" ht="25.5" x14ac:dyDescent="0.25">
      <c r="A27" s="48">
        <v>3</v>
      </c>
      <c r="B27" s="49" t="s">
        <v>342</v>
      </c>
      <c r="C27" s="92" t="s">
        <v>396</v>
      </c>
      <c r="D27" s="48" t="s">
        <v>861</v>
      </c>
      <c r="E27" s="51" t="s">
        <v>815</v>
      </c>
      <c r="F27" s="51" t="s">
        <v>817</v>
      </c>
      <c r="G27" s="51" t="s">
        <v>816</v>
      </c>
      <c r="H27" s="72" t="s">
        <v>1376</v>
      </c>
    </row>
    <row r="28" spans="1:8" ht="38.25" x14ac:dyDescent="0.25">
      <c r="A28" s="53" t="s">
        <v>614</v>
      </c>
      <c r="B28" s="88">
        <v>42767</v>
      </c>
      <c r="C28" s="55" t="s">
        <v>1021</v>
      </c>
      <c r="D28" s="53" t="s">
        <v>1022</v>
      </c>
      <c r="E28" s="75">
        <f>(2/2.1)/2</f>
        <v>0.47619047619047616</v>
      </c>
      <c r="F28" s="57">
        <v>370.9</v>
      </c>
      <c r="G28" s="57">
        <f t="shared" ref="G28:G34" si="2">E28*F28</f>
        <v>176.61904761904759</v>
      </c>
      <c r="H28" s="73" t="s">
        <v>1023</v>
      </c>
    </row>
    <row r="29" spans="1:8" ht="12.75" customHeight="1" x14ac:dyDescent="0.25">
      <c r="A29" s="53" t="s">
        <v>616</v>
      </c>
      <c r="B29" s="88">
        <v>42767</v>
      </c>
      <c r="C29" s="55" t="s">
        <v>1012</v>
      </c>
      <c r="D29" s="53" t="s">
        <v>60</v>
      </c>
      <c r="E29" s="75">
        <v>0.15873000000000001</v>
      </c>
      <c r="F29" s="57">
        <v>15.6</v>
      </c>
      <c r="G29" s="57">
        <f t="shared" si="2"/>
        <v>2.4761880000000001</v>
      </c>
      <c r="H29" s="73">
        <v>88325</v>
      </c>
    </row>
    <row r="30" spans="1:8" ht="12.75" customHeight="1" x14ac:dyDescent="0.25">
      <c r="A30" s="53" t="s">
        <v>617</v>
      </c>
      <c r="B30" s="88">
        <v>42767</v>
      </c>
      <c r="C30" s="55" t="s">
        <v>1024</v>
      </c>
      <c r="D30" s="53" t="s">
        <v>861</v>
      </c>
      <c r="E30" s="75">
        <v>1</v>
      </c>
      <c r="F30" s="57">
        <v>202.24</v>
      </c>
      <c r="G30" s="57">
        <f t="shared" si="2"/>
        <v>202.24</v>
      </c>
      <c r="H30" s="73" t="s">
        <v>1025</v>
      </c>
    </row>
    <row r="31" spans="1:8" ht="12.75" customHeight="1" x14ac:dyDescent="0.25">
      <c r="A31" s="53" t="s">
        <v>618</v>
      </c>
      <c r="B31" s="88">
        <v>42767</v>
      </c>
      <c r="C31" s="55" t="s">
        <v>1026</v>
      </c>
      <c r="D31" s="53" t="s">
        <v>355</v>
      </c>
      <c r="E31" s="75">
        <f>(2/2.1)/2</f>
        <v>0.47619047619047616</v>
      </c>
      <c r="F31" s="57">
        <v>10.65</v>
      </c>
      <c r="G31" s="57">
        <f t="shared" si="2"/>
        <v>5.0714285714285712</v>
      </c>
      <c r="H31" s="73" t="s">
        <v>1027</v>
      </c>
    </row>
    <row r="32" spans="1:8" ht="12.75" customHeight="1" x14ac:dyDescent="0.25">
      <c r="A32" s="53" t="s">
        <v>622</v>
      </c>
      <c r="B32" s="88">
        <v>42767</v>
      </c>
      <c r="C32" s="55" t="s">
        <v>1028</v>
      </c>
      <c r="D32" s="53" t="s">
        <v>63</v>
      </c>
      <c r="E32" s="75">
        <f>5.2/2.1</f>
        <v>2.4761904761904763</v>
      </c>
      <c r="F32" s="57">
        <v>26.54</v>
      </c>
      <c r="G32" s="57">
        <f t="shared" si="2"/>
        <v>65.718095238095245</v>
      </c>
      <c r="H32" s="73" t="s">
        <v>273</v>
      </c>
    </row>
    <row r="33" spans="1:8" ht="12.75" customHeight="1" x14ac:dyDescent="0.25">
      <c r="A33" s="53" t="s">
        <v>624</v>
      </c>
      <c r="B33" s="88">
        <v>42767</v>
      </c>
      <c r="C33" s="55" t="s">
        <v>1029</v>
      </c>
      <c r="D33" s="53" t="s">
        <v>355</v>
      </c>
      <c r="E33" s="75">
        <f>(2/2.1)/2</f>
        <v>0.47619047619047616</v>
      </c>
      <c r="F33" s="57">
        <v>151.31</v>
      </c>
      <c r="G33" s="57">
        <f t="shared" si="2"/>
        <v>72.052380952380943</v>
      </c>
      <c r="H33" s="73" t="s">
        <v>1030</v>
      </c>
    </row>
    <row r="34" spans="1:8" ht="25.5" x14ac:dyDescent="0.25">
      <c r="A34" s="53" t="s">
        <v>625</v>
      </c>
      <c r="B34" s="88">
        <v>42767</v>
      </c>
      <c r="C34" s="55" t="s">
        <v>1032</v>
      </c>
      <c r="D34" s="53" t="s">
        <v>861</v>
      </c>
      <c r="E34" s="75">
        <v>1</v>
      </c>
      <c r="F34" s="57">
        <v>71.150000000000006</v>
      </c>
      <c r="G34" s="57">
        <f t="shared" si="2"/>
        <v>71.150000000000006</v>
      </c>
      <c r="H34" s="102" t="s">
        <v>1031</v>
      </c>
    </row>
    <row r="35" spans="1:8" x14ac:dyDescent="0.25">
      <c r="A35" s="58"/>
      <c r="B35" s="58"/>
      <c r="C35" s="81"/>
      <c r="D35" s="81"/>
      <c r="E35" s="356" t="s">
        <v>862</v>
      </c>
      <c r="F35" s="356"/>
      <c r="G35" s="82">
        <f>ROUND(SUM(G28:G34),2)</f>
        <v>595.33000000000004</v>
      </c>
      <c r="H35" s="83"/>
    </row>
    <row r="36" spans="1:8" s="42" customFormat="1" x14ac:dyDescent="0.25">
      <c r="A36" s="43"/>
      <c r="B36" s="44"/>
      <c r="C36" s="105"/>
      <c r="D36" s="44"/>
      <c r="E36" s="106"/>
      <c r="F36" s="106"/>
      <c r="G36" s="107"/>
      <c r="H36" s="108"/>
    </row>
    <row r="37" spans="1:8" ht="25.5" x14ac:dyDescent="0.25">
      <c r="A37" s="48">
        <v>4</v>
      </c>
      <c r="B37" s="49" t="s">
        <v>344</v>
      </c>
      <c r="C37" s="92" t="s">
        <v>590</v>
      </c>
      <c r="D37" s="48" t="s">
        <v>63</v>
      </c>
      <c r="E37" s="51" t="s">
        <v>815</v>
      </c>
      <c r="F37" s="51" t="s">
        <v>817</v>
      </c>
      <c r="G37" s="51" t="s">
        <v>816</v>
      </c>
      <c r="H37" s="72" t="s">
        <v>1376</v>
      </c>
    </row>
    <row r="38" spans="1:8" ht="25.5" x14ac:dyDescent="0.25">
      <c r="A38" s="53" t="s">
        <v>508</v>
      </c>
      <c r="B38" s="88">
        <v>42767</v>
      </c>
      <c r="C38" s="55" t="s">
        <v>1033</v>
      </c>
      <c r="D38" s="53" t="s">
        <v>847</v>
      </c>
      <c r="E38" s="78">
        <v>3.0000000000000001E-3</v>
      </c>
      <c r="F38" s="79">
        <v>490.68</v>
      </c>
      <c r="G38" s="80">
        <f>(E38*F38)</f>
        <v>1.47204</v>
      </c>
      <c r="H38" s="73">
        <v>87373</v>
      </c>
    </row>
    <row r="39" spans="1:8" ht="12.75" customHeight="1" x14ac:dyDescent="0.25">
      <c r="A39" s="53" t="s">
        <v>509</v>
      </c>
      <c r="B39" s="88">
        <v>42767</v>
      </c>
      <c r="C39" s="55" t="s">
        <v>1034</v>
      </c>
      <c r="D39" s="53" t="s">
        <v>60</v>
      </c>
      <c r="E39" s="78">
        <v>0.4</v>
      </c>
      <c r="F39" s="79">
        <v>16.71</v>
      </c>
      <c r="G39" s="80">
        <f>(E39*F39)</f>
        <v>6.6840000000000011</v>
      </c>
      <c r="H39" s="73">
        <v>88274</v>
      </c>
    </row>
    <row r="40" spans="1:8" ht="12.75" customHeight="1" x14ac:dyDescent="0.25">
      <c r="A40" s="53" t="s">
        <v>510</v>
      </c>
      <c r="B40" s="88">
        <v>42767</v>
      </c>
      <c r="C40" s="55" t="s">
        <v>845</v>
      </c>
      <c r="D40" s="53" t="s">
        <v>60</v>
      </c>
      <c r="E40" s="78">
        <v>0.2</v>
      </c>
      <c r="F40" s="79">
        <v>13.06</v>
      </c>
      <c r="G40" s="80">
        <f>(E40*F40)</f>
        <v>2.6120000000000001</v>
      </c>
      <c r="H40" s="73">
        <v>88316</v>
      </c>
    </row>
    <row r="41" spans="1:8" ht="12.75" customHeight="1" x14ac:dyDescent="0.25">
      <c r="A41" s="53" t="s">
        <v>511</v>
      </c>
      <c r="B41" s="88">
        <v>42767</v>
      </c>
      <c r="C41" s="55" t="s">
        <v>1036</v>
      </c>
      <c r="D41" s="53" t="s">
        <v>63</v>
      </c>
      <c r="E41" s="78">
        <v>1</v>
      </c>
      <c r="F41" s="79">
        <v>27.38</v>
      </c>
      <c r="G41" s="80">
        <f>(E41*F41)</f>
        <v>27.38</v>
      </c>
      <c r="H41" s="73" t="s">
        <v>1037</v>
      </c>
    </row>
    <row r="42" spans="1:8" x14ac:dyDescent="0.25">
      <c r="A42" s="58"/>
      <c r="B42" s="58"/>
      <c r="C42" s="81"/>
      <c r="D42" s="81"/>
      <c r="E42" s="356" t="s">
        <v>883</v>
      </c>
      <c r="F42" s="356"/>
      <c r="G42" s="82">
        <f>ROUND(SUM(G38:G41),2)</f>
        <v>38.15</v>
      </c>
      <c r="H42" s="83"/>
    </row>
    <row r="43" spans="1:8" x14ac:dyDescent="0.25">
      <c r="A43" s="43"/>
      <c r="B43" s="44"/>
      <c r="C43" s="105"/>
      <c r="D43" s="44"/>
      <c r="E43" s="106"/>
      <c r="F43" s="106"/>
      <c r="G43" s="107"/>
      <c r="H43" s="108"/>
    </row>
    <row r="44" spans="1:8" ht="25.5" x14ac:dyDescent="0.25">
      <c r="A44" s="48">
        <v>5</v>
      </c>
      <c r="B44" s="49" t="s">
        <v>345</v>
      </c>
      <c r="C44" s="92" t="s">
        <v>84</v>
      </c>
      <c r="D44" s="48" t="s">
        <v>63</v>
      </c>
      <c r="E44" s="51" t="s">
        <v>815</v>
      </c>
      <c r="F44" s="51" t="s">
        <v>817</v>
      </c>
      <c r="G44" s="51" t="s">
        <v>816</v>
      </c>
      <c r="H44" s="72" t="s">
        <v>1376</v>
      </c>
    </row>
    <row r="45" spans="1:8" ht="25.5" x14ac:dyDescent="0.25">
      <c r="A45" s="53" t="s">
        <v>397</v>
      </c>
      <c r="B45" s="88">
        <v>42767</v>
      </c>
      <c r="C45" s="55" t="s">
        <v>1033</v>
      </c>
      <c r="D45" s="53" t="s">
        <v>847</v>
      </c>
      <c r="E45" s="78">
        <v>3.0000000000000001E-3</v>
      </c>
      <c r="F45" s="79">
        <v>490.68</v>
      </c>
      <c r="G45" s="80">
        <v>1.47204</v>
      </c>
      <c r="H45" s="73">
        <v>87373</v>
      </c>
    </row>
    <row r="46" spans="1:8" ht="12.75" customHeight="1" x14ac:dyDescent="0.25">
      <c r="A46" s="53" t="s">
        <v>399</v>
      </c>
      <c r="B46" s="88">
        <v>42767</v>
      </c>
      <c r="C46" s="55" t="s">
        <v>1034</v>
      </c>
      <c r="D46" s="53" t="s">
        <v>60</v>
      </c>
      <c r="E46" s="78">
        <v>0.4</v>
      </c>
      <c r="F46" s="79">
        <v>16.71</v>
      </c>
      <c r="G46" s="80">
        <v>6.6840000000000011</v>
      </c>
      <c r="H46" s="73">
        <v>88274</v>
      </c>
    </row>
    <row r="47" spans="1:8" ht="12.75" customHeight="1" x14ac:dyDescent="0.25">
      <c r="A47" s="53" t="s">
        <v>400</v>
      </c>
      <c r="B47" s="88">
        <v>42767</v>
      </c>
      <c r="C47" s="55" t="s">
        <v>845</v>
      </c>
      <c r="D47" s="53" t="s">
        <v>60</v>
      </c>
      <c r="E47" s="78">
        <v>0.4</v>
      </c>
      <c r="F47" s="79">
        <v>13.06</v>
      </c>
      <c r="G47" s="80">
        <v>5.2240000000000002</v>
      </c>
      <c r="H47" s="73">
        <v>88316</v>
      </c>
    </row>
    <row r="48" spans="1:8" ht="25.5" x14ac:dyDescent="0.25">
      <c r="A48" s="53" t="s">
        <v>864</v>
      </c>
      <c r="B48" s="88">
        <v>42767</v>
      </c>
      <c r="C48" s="55" t="s">
        <v>1035</v>
      </c>
      <c r="D48" s="53" t="s">
        <v>861</v>
      </c>
      <c r="E48" s="78">
        <v>0.15</v>
      </c>
      <c r="F48" s="79">
        <v>196.22</v>
      </c>
      <c r="G48" s="80">
        <v>29.433</v>
      </c>
      <c r="H48" s="73" t="s">
        <v>1044</v>
      </c>
    </row>
    <row r="49" spans="1:8" x14ac:dyDescent="0.25">
      <c r="A49" s="58"/>
      <c r="B49" s="58"/>
      <c r="C49" s="81"/>
      <c r="D49" s="81"/>
      <c r="E49" s="356" t="s">
        <v>862</v>
      </c>
      <c r="F49" s="356"/>
      <c r="G49" s="82">
        <f>ROUND(SUM(G45:G48),2)</f>
        <v>42.81</v>
      </c>
      <c r="H49" s="83"/>
    </row>
    <row r="50" spans="1:8" s="42" customFormat="1" x14ac:dyDescent="0.25">
      <c r="A50" s="363"/>
      <c r="B50" s="364"/>
      <c r="C50" s="364"/>
      <c r="D50" s="364"/>
      <c r="E50" s="364"/>
      <c r="F50" s="364"/>
      <c r="G50" s="364"/>
      <c r="H50" s="365"/>
    </row>
    <row r="51" spans="1:8" ht="25.5" x14ac:dyDescent="0.25">
      <c r="A51" s="48">
        <v>6</v>
      </c>
      <c r="B51" s="49" t="s">
        <v>346</v>
      </c>
      <c r="C51" s="92" t="s">
        <v>357</v>
      </c>
      <c r="D51" s="48" t="s">
        <v>861</v>
      </c>
      <c r="E51" s="51" t="s">
        <v>815</v>
      </c>
      <c r="F51" s="51" t="s">
        <v>817</v>
      </c>
      <c r="G51" s="51" t="s">
        <v>816</v>
      </c>
      <c r="H51" s="72" t="s">
        <v>1376</v>
      </c>
    </row>
    <row r="52" spans="1:8" ht="25.5" x14ac:dyDescent="0.25">
      <c r="A52" s="53" t="s">
        <v>822</v>
      </c>
      <c r="B52" s="88">
        <v>42767</v>
      </c>
      <c r="C52" s="55" t="s">
        <v>1039</v>
      </c>
      <c r="D52" s="53" t="s">
        <v>355</v>
      </c>
      <c r="E52" s="78">
        <v>2</v>
      </c>
      <c r="F52" s="79">
        <v>26.62</v>
      </c>
      <c r="G52" s="80">
        <v>53.24</v>
      </c>
      <c r="H52" s="73">
        <v>86957</v>
      </c>
    </row>
    <row r="53" spans="1:8" ht="12.75" customHeight="1" x14ac:dyDescent="0.25">
      <c r="A53" s="53" t="s">
        <v>823</v>
      </c>
      <c r="B53" s="88">
        <v>42767</v>
      </c>
      <c r="C53" s="55" t="s">
        <v>1034</v>
      </c>
      <c r="D53" s="53" t="s">
        <v>60</v>
      </c>
      <c r="E53" s="78">
        <v>1.49</v>
      </c>
      <c r="F53" s="79">
        <v>16.71</v>
      </c>
      <c r="G53" s="80">
        <v>24.8979</v>
      </c>
      <c r="H53" s="73">
        <v>88274</v>
      </c>
    </row>
    <row r="54" spans="1:8" ht="12.75" customHeight="1" x14ac:dyDescent="0.25">
      <c r="A54" s="53" t="s">
        <v>824</v>
      </c>
      <c r="B54" s="88">
        <v>42767</v>
      </c>
      <c r="C54" s="55" t="s">
        <v>845</v>
      </c>
      <c r="D54" s="53" t="s">
        <v>60</v>
      </c>
      <c r="E54" s="78">
        <v>0.98</v>
      </c>
      <c r="F54" s="79">
        <v>13.06</v>
      </c>
      <c r="G54" s="80">
        <v>12.7988</v>
      </c>
      <c r="H54" s="73">
        <v>88316</v>
      </c>
    </row>
    <row r="55" spans="1:8" ht="12.75" customHeight="1" x14ac:dyDescent="0.25">
      <c r="A55" s="53" t="s">
        <v>866</v>
      </c>
      <c r="B55" s="88">
        <v>42767</v>
      </c>
      <c r="C55" s="55" t="s">
        <v>869</v>
      </c>
      <c r="D55" s="53" t="s">
        <v>858</v>
      </c>
      <c r="E55" s="78">
        <v>3.5099999999999999E-2</v>
      </c>
      <c r="F55" s="79">
        <v>3.16</v>
      </c>
      <c r="G55" s="80">
        <v>0.110916</v>
      </c>
      <c r="H55" s="73" t="s">
        <v>870</v>
      </c>
    </row>
    <row r="56" spans="1:8" ht="12.75" customHeight="1" x14ac:dyDescent="0.25">
      <c r="A56" s="53" t="s">
        <v>976</v>
      </c>
      <c r="B56" s="88">
        <v>42767</v>
      </c>
      <c r="C56" s="55" t="s">
        <v>1040</v>
      </c>
      <c r="D56" s="53" t="s">
        <v>858</v>
      </c>
      <c r="E56" s="78">
        <v>0.52280000000000004</v>
      </c>
      <c r="F56" s="79">
        <v>30.24</v>
      </c>
      <c r="G56" s="80">
        <v>15.809472000000001</v>
      </c>
      <c r="H56" s="73" t="s">
        <v>1041</v>
      </c>
    </row>
    <row r="57" spans="1:8" ht="12.75" customHeight="1" x14ac:dyDescent="0.25">
      <c r="A57" s="53" t="s">
        <v>977</v>
      </c>
      <c r="B57" s="88">
        <v>42767</v>
      </c>
      <c r="C57" s="55" t="s">
        <v>1042</v>
      </c>
      <c r="D57" s="53" t="s">
        <v>355</v>
      </c>
      <c r="E57" s="78">
        <v>6</v>
      </c>
      <c r="F57" s="79">
        <v>0.61</v>
      </c>
      <c r="G57" s="80">
        <v>3.66</v>
      </c>
      <c r="H57" s="73" t="s">
        <v>1043</v>
      </c>
    </row>
    <row r="58" spans="1:8" ht="25.5" x14ac:dyDescent="0.25">
      <c r="A58" s="53" t="s">
        <v>978</v>
      </c>
      <c r="B58" s="88">
        <v>42767</v>
      </c>
      <c r="C58" s="55" t="s">
        <v>1035</v>
      </c>
      <c r="D58" s="53" t="s">
        <v>861</v>
      </c>
      <c r="E58" s="78">
        <v>1.0049999999999999</v>
      </c>
      <c r="F58" s="79">
        <v>196.22</v>
      </c>
      <c r="G58" s="80">
        <v>197.20109999999997</v>
      </c>
      <c r="H58" s="73" t="s">
        <v>1044</v>
      </c>
    </row>
    <row r="59" spans="1:8" x14ac:dyDescent="0.25">
      <c r="A59" s="58"/>
      <c r="B59" s="58"/>
      <c r="C59" s="81"/>
      <c r="D59" s="81"/>
      <c r="E59" s="356" t="s">
        <v>883</v>
      </c>
      <c r="F59" s="356"/>
      <c r="G59" s="82">
        <f>ROUND(SUM(G52:G58),2)</f>
        <v>307.72000000000003</v>
      </c>
      <c r="H59" s="83"/>
    </row>
    <row r="60" spans="1:8" s="42" customFormat="1" x14ac:dyDescent="0.25">
      <c r="A60" s="363"/>
      <c r="B60" s="364"/>
      <c r="C60" s="364"/>
      <c r="D60" s="364"/>
      <c r="E60" s="364"/>
      <c r="F60" s="364"/>
      <c r="G60" s="364"/>
      <c r="H60" s="365"/>
    </row>
    <row r="61" spans="1:8" ht="25.5" x14ac:dyDescent="0.25">
      <c r="A61" s="48">
        <v>7</v>
      </c>
      <c r="B61" s="49" t="s">
        <v>347</v>
      </c>
      <c r="C61" s="77" t="s">
        <v>604</v>
      </c>
      <c r="D61" s="48" t="s">
        <v>861</v>
      </c>
      <c r="E61" s="51" t="s">
        <v>815</v>
      </c>
      <c r="F61" s="51" t="s">
        <v>817</v>
      </c>
      <c r="G61" s="51" t="s">
        <v>816</v>
      </c>
      <c r="H61" s="72" t="s">
        <v>1376</v>
      </c>
    </row>
    <row r="62" spans="1:8" ht="25.5" x14ac:dyDescent="0.25">
      <c r="A62" s="53" t="s">
        <v>825</v>
      </c>
      <c r="B62" s="88">
        <v>42767</v>
      </c>
      <c r="C62" s="55" t="s">
        <v>1039</v>
      </c>
      <c r="D62" s="53" t="s">
        <v>355</v>
      </c>
      <c r="E62" s="78">
        <v>2</v>
      </c>
      <c r="F62" s="79">
        <v>26.62</v>
      </c>
      <c r="G62" s="80">
        <v>53.24</v>
      </c>
      <c r="H62" s="73">
        <v>86957</v>
      </c>
    </row>
    <row r="63" spans="1:8" ht="12.75" customHeight="1" x14ac:dyDescent="0.25">
      <c r="A63" s="53" t="s">
        <v>826</v>
      </c>
      <c r="B63" s="88">
        <v>42767</v>
      </c>
      <c r="C63" s="55" t="s">
        <v>1034</v>
      </c>
      <c r="D63" s="53" t="s">
        <v>60</v>
      </c>
      <c r="E63" s="78">
        <v>1.92</v>
      </c>
      <c r="F63" s="79">
        <v>16.71</v>
      </c>
      <c r="G63" s="80">
        <v>32.083199999999998</v>
      </c>
      <c r="H63" s="73">
        <v>88274</v>
      </c>
    </row>
    <row r="64" spans="1:8" ht="12.75" customHeight="1" x14ac:dyDescent="0.25">
      <c r="A64" s="53" t="s">
        <v>827</v>
      </c>
      <c r="B64" s="88">
        <v>42767</v>
      </c>
      <c r="C64" s="55" t="s">
        <v>845</v>
      </c>
      <c r="D64" s="53" t="s">
        <v>60</v>
      </c>
      <c r="E64" s="78">
        <v>0.98</v>
      </c>
      <c r="F64" s="79">
        <v>13.06</v>
      </c>
      <c r="G64" s="80">
        <v>12.7988</v>
      </c>
      <c r="H64" s="73">
        <v>88316</v>
      </c>
    </row>
    <row r="65" spans="1:8" ht="12.75" customHeight="1" x14ac:dyDescent="0.25">
      <c r="A65" s="53" t="s">
        <v>868</v>
      </c>
      <c r="B65" s="88">
        <v>42767</v>
      </c>
      <c r="C65" s="55" t="s">
        <v>869</v>
      </c>
      <c r="D65" s="53" t="s">
        <v>858</v>
      </c>
      <c r="E65" s="78">
        <v>2.5700000000000001E-2</v>
      </c>
      <c r="F65" s="79">
        <v>3.16</v>
      </c>
      <c r="G65" s="80">
        <v>8.1212000000000006E-2</v>
      </c>
      <c r="H65" s="73" t="s">
        <v>870</v>
      </c>
    </row>
    <row r="66" spans="1:8" ht="12.75" customHeight="1" x14ac:dyDescent="0.25">
      <c r="A66" s="53" t="s">
        <v>1020</v>
      </c>
      <c r="B66" s="88">
        <v>42767</v>
      </c>
      <c r="C66" s="55" t="s">
        <v>1040</v>
      </c>
      <c r="D66" s="53" t="s">
        <v>858</v>
      </c>
      <c r="E66" s="78">
        <v>0.38440000000000002</v>
      </c>
      <c r="F66" s="79">
        <v>30.24</v>
      </c>
      <c r="G66" s="80">
        <v>11.624256000000001</v>
      </c>
      <c r="H66" s="73" t="s">
        <v>1041</v>
      </c>
    </row>
    <row r="67" spans="1:8" ht="12.75" customHeight="1" x14ac:dyDescent="0.25">
      <c r="A67" s="53" t="s">
        <v>1061</v>
      </c>
      <c r="B67" s="88">
        <v>42767</v>
      </c>
      <c r="C67" s="55" t="s">
        <v>1042</v>
      </c>
      <c r="D67" s="53" t="s">
        <v>355</v>
      </c>
      <c r="E67" s="78">
        <v>6</v>
      </c>
      <c r="F67" s="79">
        <v>0.61</v>
      </c>
      <c r="G67" s="80">
        <v>3.66</v>
      </c>
      <c r="H67" s="73" t="s">
        <v>1043</v>
      </c>
    </row>
    <row r="68" spans="1:8" ht="25.5" x14ac:dyDescent="0.25">
      <c r="A68" s="53" t="s">
        <v>1062</v>
      </c>
      <c r="B68" s="88">
        <v>42767</v>
      </c>
      <c r="C68" s="55" t="s">
        <v>1035</v>
      </c>
      <c r="D68" s="53" t="s">
        <v>861</v>
      </c>
      <c r="E68" s="78">
        <v>1.0049999999999999</v>
      </c>
      <c r="F68" s="79">
        <v>196.22</v>
      </c>
      <c r="G68" s="80">
        <v>197.20109999999997</v>
      </c>
      <c r="H68" s="73" t="s">
        <v>1044</v>
      </c>
    </row>
    <row r="69" spans="1:8" x14ac:dyDescent="0.25">
      <c r="A69" s="58"/>
      <c r="B69" s="58"/>
      <c r="C69" s="81"/>
      <c r="D69" s="81"/>
      <c r="E69" s="356" t="s">
        <v>883</v>
      </c>
      <c r="F69" s="356"/>
      <c r="G69" s="82">
        <v>310.68856799999998</v>
      </c>
      <c r="H69" s="83"/>
    </row>
    <row r="70" spans="1:8" x14ac:dyDescent="0.25">
      <c r="A70" s="43"/>
      <c r="B70" s="44"/>
      <c r="C70" s="105"/>
      <c r="D70" s="44"/>
      <c r="E70" s="106"/>
      <c r="F70" s="106"/>
      <c r="G70" s="107"/>
      <c r="H70" s="108"/>
    </row>
    <row r="71" spans="1:8" ht="25.5" x14ac:dyDescent="0.25">
      <c r="A71" s="48">
        <v>8</v>
      </c>
      <c r="B71" s="49" t="s">
        <v>479</v>
      </c>
      <c r="C71" s="92" t="s">
        <v>634</v>
      </c>
      <c r="D71" s="48" t="s">
        <v>63</v>
      </c>
      <c r="E71" s="51" t="s">
        <v>815</v>
      </c>
      <c r="F71" s="51" t="s">
        <v>817</v>
      </c>
      <c r="G71" s="51" t="s">
        <v>816</v>
      </c>
      <c r="H71" s="72" t="s">
        <v>1376</v>
      </c>
    </row>
    <row r="72" spans="1:8" ht="12.75" customHeight="1" x14ac:dyDescent="0.25">
      <c r="A72" s="53" t="s">
        <v>828</v>
      </c>
      <c r="B72" s="88">
        <v>42767</v>
      </c>
      <c r="C72" s="55" t="s">
        <v>914</v>
      </c>
      <c r="D72" s="53" t="s">
        <v>60</v>
      </c>
      <c r="E72" s="78">
        <v>1</v>
      </c>
      <c r="F72" s="79">
        <v>15.66</v>
      </c>
      <c r="G72" s="80">
        <f>E72*F72</f>
        <v>15.66</v>
      </c>
      <c r="H72" s="73">
        <v>88247</v>
      </c>
    </row>
    <row r="73" spans="1:8" ht="12.75" customHeight="1" x14ac:dyDescent="0.25">
      <c r="A73" s="53" t="s">
        <v>829</v>
      </c>
      <c r="B73" s="88">
        <v>42767</v>
      </c>
      <c r="C73" s="55" t="s">
        <v>915</v>
      </c>
      <c r="D73" s="53" t="s">
        <v>60</v>
      </c>
      <c r="E73" s="78">
        <v>1</v>
      </c>
      <c r="F73" s="79">
        <v>19.68</v>
      </c>
      <c r="G73" s="80">
        <f t="shared" ref="G73:G76" si="3">E73*F73</f>
        <v>19.68</v>
      </c>
      <c r="H73" s="73">
        <v>88264</v>
      </c>
    </row>
    <row r="74" spans="1:8" ht="25.5" x14ac:dyDescent="0.25">
      <c r="A74" s="53" t="s">
        <v>830</v>
      </c>
      <c r="B74" s="88">
        <v>42767</v>
      </c>
      <c r="C74" s="55" t="s">
        <v>970</v>
      </c>
      <c r="D74" s="53" t="s">
        <v>63</v>
      </c>
      <c r="E74" s="78">
        <v>1.3</v>
      </c>
      <c r="F74" s="79">
        <f>COTAÇÃO!G13</f>
        <v>16.25</v>
      </c>
      <c r="G74" s="80">
        <f t="shared" si="3"/>
        <v>21.125</v>
      </c>
      <c r="H74" s="102" t="s">
        <v>971</v>
      </c>
    </row>
    <row r="75" spans="1:8" ht="25.5" x14ac:dyDescent="0.25">
      <c r="A75" s="53" t="s">
        <v>831</v>
      </c>
      <c r="B75" s="88">
        <v>42767</v>
      </c>
      <c r="C75" s="55" t="s">
        <v>972</v>
      </c>
      <c r="D75" s="53" t="s">
        <v>355</v>
      </c>
      <c r="E75" s="78">
        <v>1</v>
      </c>
      <c r="F75" s="79">
        <f>COTAÇÃO!G19</f>
        <v>3.92</v>
      </c>
      <c r="G75" s="80">
        <f t="shared" si="3"/>
        <v>3.92</v>
      </c>
      <c r="H75" s="102" t="s">
        <v>973</v>
      </c>
    </row>
    <row r="76" spans="1:8" ht="25.5" x14ac:dyDescent="0.25">
      <c r="A76" s="53" t="s">
        <v>871</v>
      </c>
      <c r="B76" s="88">
        <v>42767</v>
      </c>
      <c r="C76" s="55" t="s">
        <v>974</v>
      </c>
      <c r="D76" s="53" t="s">
        <v>63</v>
      </c>
      <c r="E76" s="78">
        <v>1</v>
      </c>
      <c r="F76" s="79">
        <f>COTAÇÃO!G25</f>
        <v>18.5</v>
      </c>
      <c r="G76" s="80">
        <f t="shared" si="3"/>
        <v>18.5</v>
      </c>
      <c r="H76" s="102" t="s">
        <v>975</v>
      </c>
    </row>
    <row r="77" spans="1:8" x14ac:dyDescent="0.25">
      <c r="A77" s="58"/>
      <c r="B77" s="58"/>
      <c r="C77" s="81"/>
      <c r="D77" s="81"/>
      <c r="E77" s="356" t="s">
        <v>862</v>
      </c>
      <c r="F77" s="356"/>
      <c r="G77" s="82">
        <f>ROUND(SUM(G72:G76),2)</f>
        <v>78.89</v>
      </c>
      <c r="H77" s="83"/>
    </row>
    <row r="78" spans="1:8" x14ac:dyDescent="0.25">
      <c r="A78" s="43"/>
      <c r="B78" s="44"/>
      <c r="C78" s="105"/>
      <c r="D78" s="44"/>
      <c r="E78" s="106"/>
      <c r="F78" s="106"/>
      <c r="G78" s="107"/>
      <c r="H78" s="108"/>
    </row>
    <row r="79" spans="1:8" ht="25.5" x14ac:dyDescent="0.25">
      <c r="A79" s="48">
        <v>9</v>
      </c>
      <c r="B79" s="49" t="s">
        <v>496</v>
      </c>
      <c r="C79" s="50" t="s">
        <v>694</v>
      </c>
      <c r="D79" s="48" t="s">
        <v>355</v>
      </c>
      <c r="E79" s="51" t="s">
        <v>815</v>
      </c>
      <c r="F79" s="51" t="s">
        <v>817</v>
      </c>
      <c r="G79" s="51" t="s">
        <v>816</v>
      </c>
      <c r="H79" s="72" t="s">
        <v>1376</v>
      </c>
    </row>
    <row r="80" spans="1:8" ht="12.75" customHeight="1" x14ac:dyDescent="0.25">
      <c r="A80" s="53" t="s">
        <v>872</v>
      </c>
      <c r="B80" s="88">
        <v>42767</v>
      </c>
      <c r="C80" s="91" t="s">
        <v>915</v>
      </c>
      <c r="D80" s="111" t="s">
        <v>60</v>
      </c>
      <c r="E80" s="112">
        <v>6</v>
      </c>
      <c r="F80" s="110">
        <v>19.68</v>
      </c>
      <c r="G80" s="113">
        <f>(E80*F80)</f>
        <v>118.08</v>
      </c>
      <c r="H80" s="109">
        <v>88264</v>
      </c>
    </row>
    <row r="81" spans="1:8" ht="12.75" customHeight="1" x14ac:dyDescent="0.25">
      <c r="A81" s="53" t="s">
        <v>873</v>
      </c>
      <c r="B81" s="88">
        <v>42767</v>
      </c>
      <c r="C81" s="91" t="s">
        <v>845</v>
      </c>
      <c r="D81" s="111" t="s">
        <v>60</v>
      </c>
      <c r="E81" s="112">
        <v>6</v>
      </c>
      <c r="F81" s="110">
        <v>13.06</v>
      </c>
      <c r="G81" s="113">
        <f t="shared" ref="G81:G95" si="4">(E81*F81)</f>
        <v>78.36</v>
      </c>
      <c r="H81" s="109">
        <v>88316</v>
      </c>
    </row>
    <row r="82" spans="1:8" ht="12.75" customHeight="1" x14ac:dyDescent="0.25">
      <c r="A82" s="53" t="s">
        <v>874</v>
      </c>
      <c r="B82" s="88">
        <v>42767</v>
      </c>
      <c r="C82" s="91" t="s">
        <v>916</v>
      </c>
      <c r="D82" s="53" t="s">
        <v>355</v>
      </c>
      <c r="E82" s="112">
        <v>2</v>
      </c>
      <c r="F82" s="110">
        <v>0.49</v>
      </c>
      <c r="G82" s="113">
        <f t="shared" si="4"/>
        <v>0.98</v>
      </c>
      <c r="H82" s="109" t="s">
        <v>917</v>
      </c>
    </row>
    <row r="83" spans="1:8" ht="12.75" customHeight="1" x14ac:dyDescent="0.25">
      <c r="A83" s="53" t="s">
        <v>875</v>
      </c>
      <c r="B83" s="88">
        <v>42767</v>
      </c>
      <c r="C83" s="91" t="s">
        <v>918</v>
      </c>
      <c r="D83" s="53" t="s">
        <v>355</v>
      </c>
      <c r="E83" s="112">
        <v>2</v>
      </c>
      <c r="F83" s="110">
        <v>22.88</v>
      </c>
      <c r="G83" s="113">
        <f t="shared" si="4"/>
        <v>45.76</v>
      </c>
      <c r="H83" s="109" t="s">
        <v>919</v>
      </c>
    </row>
    <row r="84" spans="1:8" ht="25.5" x14ac:dyDescent="0.25">
      <c r="A84" s="53" t="s">
        <v>876</v>
      </c>
      <c r="B84" s="88">
        <v>42767</v>
      </c>
      <c r="C84" s="91" t="s">
        <v>920</v>
      </c>
      <c r="D84" s="111" t="s">
        <v>63</v>
      </c>
      <c r="E84" s="112">
        <v>36</v>
      </c>
      <c r="F84" s="110">
        <v>4.7699999999999996</v>
      </c>
      <c r="G84" s="113">
        <f t="shared" si="4"/>
        <v>171.71999999999997</v>
      </c>
      <c r="H84" s="109" t="s">
        <v>921</v>
      </c>
    </row>
    <row r="85" spans="1:8" ht="25.5" x14ac:dyDescent="0.25">
      <c r="A85" s="53" t="s">
        <v>877</v>
      </c>
      <c r="B85" s="88">
        <v>42767</v>
      </c>
      <c r="C85" s="91" t="s">
        <v>968</v>
      </c>
      <c r="D85" s="53" t="s">
        <v>355</v>
      </c>
      <c r="E85" s="112">
        <v>1</v>
      </c>
      <c r="F85" s="110">
        <v>120.65</v>
      </c>
      <c r="G85" s="113">
        <f t="shared" si="4"/>
        <v>120.65</v>
      </c>
      <c r="H85" s="109" t="s">
        <v>922</v>
      </c>
    </row>
    <row r="86" spans="1:8" ht="25.5" x14ac:dyDescent="0.25">
      <c r="A86" s="53" t="s">
        <v>878</v>
      </c>
      <c r="B86" s="88">
        <v>42767</v>
      </c>
      <c r="C86" s="91" t="s">
        <v>923</v>
      </c>
      <c r="D86" s="53" t="s">
        <v>355</v>
      </c>
      <c r="E86" s="112">
        <v>1</v>
      </c>
      <c r="F86" s="110">
        <v>21.94</v>
      </c>
      <c r="G86" s="113">
        <f t="shared" si="4"/>
        <v>21.94</v>
      </c>
      <c r="H86" s="109" t="s">
        <v>924</v>
      </c>
    </row>
    <row r="87" spans="1:8" ht="12.75" customHeight="1" x14ac:dyDescent="0.25">
      <c r="A87" s="53" t="s">
        <v>1063</v>
      </c>
      <c r="B87" s="88">
        <v>42767</v>
      </c>
      <c r="C87" s="91" t="s">
        <v>967</v>
      </c>
      <c r="D87" s="53" t="s">
        <v>355</v>
      </c>
      <c r="E87" s="112">
        <v>2</v>
      </c>
      <c r="F87" s="110">
        <v>5.58</v>
      </c>
      <c r="G87" s="113">
        <f t="shared" si="4"/>
        <v>11.16</v>
      </c>
      <c r="H87" s="109" t="s">
        <v>925</v>
      </c>
    </row>
    <row r="88" spans="1:8" ht="12.75" customHeight="1" x14ac:dyDescent="0.25">
      <c r="A88" s="53" t="s">
        <v>1064</v>
      </c>
      <c r="B88" s="88">
        <v>42767</v>
      </c>
      <c r="C88" s="91" t="s">
        <v>926</v>
      </c>
      <c r="D88" s="53" t="s">
        <v>355</v>
      </c>
      <c r="E88" s="112">
        <v>1</v>
      </c>
      <c r="F88" s="110">
        <v>113.02</v>
      </c>
      <c r="G88" s="113">
        <f t="shared" si="4"/>
        <v>113.02</v>
      </c>
      <c r="H88" s="109" t="s">
        <v>927</v>
      </c>
    </row>
    <row r="89" spans="1:8" ht="12.75" customHeight="1" x14ac:dyDescent="0.25">
      <c r="A89" s="53" t="s">
        <v>1065</v>
      </c>
      <c r="B89" s="88">
        <v>42767</v>
      </c>
      <c r="C89" s="91" t="s">
        <v>928</v>
      </c>
      <c r="D89" s="111" t="s">
        <v>63</v>
      </c>
      <c r="E89" s="112">
        <v>2</v>
      </c>
      <c r="F89" s="110">
        <v>1.92</v>
      </c>
      <c r="G89" s="113">
        <f t="shared" si="4"/>
        <v>3.84</v>
      </c>
      <c r="H89" s="109" t="s">
        <v>929</v>
      </c>
    </row>
    <row r="90" spans="1:8" ht="12.75" customHeight="1" x14ac:dyDescent="0.25">
      <c r="A90" s="53" t="s">
        <v>1066</v>
      </c>
      <c r="B90" s="88">
        <v>42767</v>
      </c>
      <c r="C90" s="91" t="s">
        <v>930</v>
      </c>
      <c r="D90" s="111" t="s">
        <v>63</v>
      </c>
      <c r="E90" s="112">
        <v>9</v>
      </c>
      <c r="F90" s="110">
        <v>3.73</v>
      </c>
      <c r="G90" s="113">
        <f t="shared" si="4"/>
        <v>33.57</v>
      </c>
      <c r="H90" s="109" t="s">
        <v>931</v>
      </c>
    </row>
    <row r="91" spans="1:8" ht="25.5" x14ac:dyDescent="0.25">
      <c r="A91" s="53" t="s">
        <v>1067</v>
      </c>
      <c r="B91" s="88">
        <v>42767</v>
      </c>
      <c r="C91" s="91" t="s">
        <v>932</v>
      </c>
      <c r="D91" s="53" t="s">
        <v>355</v>
      </c>
      <c r="E91" s="112">
        <v>1</v>
      </c>
      <c r="F91" s="110">
        <v>29.71</v>
      </c>
      <c r="G91" s="113">
        <f t="shared" si="4"/>
        <v>29.71</v>
      </c>
      <c r="H91" s="109" t="s">
        <v>933</v>
      </c>
    </row>
    <row r="92" spans="1:8" ht="12.75" customHeight="1" x14ac:dyDescent="0.25">
      <c r="A92" s="53" t="s">
        <v>1068</v>
      </c>
      <c r="B92" s="88">
        <v>42767</v>
      </c>
      <c r="C92" s="91" t="s">
        <v>934</v>
      </c>
      <c r="D92" s="53" t="s">
        <v>355</v>
      </c>
      <c r="E92" s="112">
        <v>1</v>
      </c>
      <c r="F92" s="110">
        <v>4.47</v>
      </c>
      <c r="G92" s="113">
        <f t="shared" si="4"/>
        <v>4.47</v>
      </c>
      <c r="H92" s="109" t="s">
        <v>935</v>
      </c>
    </row>
    <row r="93" spans="1:8" ht="25.5" x14ac:dyDescent="0.25">
      <c r="A93" s="53" t="s">
        <v>1069</v>
      </c>
      <c r="B93" s="88">
        <v>42767</v>
      </c>
      <c r="C93" s="91" t="s">
        <v>936</v>
      </c>
      <c r="D93" s="53" t="s">
        <v>355</v>
      </c>
      <c r="E93" s="112">
        <v>2</v>
      </c>
      <c r="F93" s="110">
        <v>2.08</v>
      </c>
      <c r="G93" s="113">
        <f t="shared" si="4"/>
        <v>4.16</v>
      </c>
      <c r="H93" s="109" t="s">
        <v>937</v>
      </c>
    </row>
    <row r="94" spans="1:8" ht="12.75" customHeight="1" x14ac:dyDescent="0.25">
      <c r="A94" s="53" t="s">
        <v>1070</v>
      </c>
      <c r="B94" s="88">
        <v>42767</v>
      </c>
      <c r="C94" s="91" t="s">
        <v>938</v>
      </c>
      <c r="D94" s="53" t="s">
        <v>355</v>
      </c>
      <c r="E94" s="112">
        <v>1</v>
      </c>
      <c r="F94" s="110">
        <v>226.4</v>
      </c>
      <c r="G94" s="113">
        <f t="shared" si="4"/>
        <v>226.4</v>
      </c>
      <c r="H94" s="109" t="s">
        <v>939</v>
      </c>
    </row>
    <row r="95" spans="1:8" ht="12.75" customHeight="1" x14ac:dyDescent="0.25">
      <c r="A95" s="53" t="s">
        <v>1071</v>
      </c>
      <c r="B95" s="88">
        <v>42767</v>
      </c>
      <c r="C95" s="91" t="s">
        <v>940</v>
      </c>
      <c r="D95" s="53" t="s">
        <v>355</v>
      </c>
      <c r="E95" s="112">
        <v>1</v>
      </c>
      <c r="F95" s="110">
        <v>0.24</v>
      </c>
      <c r="G95" s="113">
        <f t="shared" si="4"/>
        <v>0.24</v>
      </c>
      <c r="H95" s="109" t="s">
        <v>941</v>
      </c>
    </row>
    <row r="96" spans="1:8" x14ac:dyDescent="0.25">
      <c r="A96" s="58"/>
      <c r="B96" s="58"/>
      <c r="C96" s="76"/>
      <c r="D96" s="58"/>
      <c r="E96" s="353" t="s">
        <v>969</v>
      </c>
      <c r="F96" s="353"/>
      <c r="G96" s="61">
        <f>SUM(G80:G95)</f>
        <v>984.06000000000006</v>
      </c>
      <c r="H96" s="74"/>
    </row>
    <row r="97" spans="1:8" x14ac:dyDescent="0.25">
      <c r="A97" s="43"/>
      <c r="B97" s="44"/>
      <c r="C97" s="105"/>
      <c r="D97" s="44"/>
      <c r="E97" s="106"/>
      <c r="F97" s="106"/>
      <c r="G97" s="107"/>
      <c r="H97" s="108"/>
    </row>
    <row r="98" spans="1:8" ht="25.5" x14ac:dyDescent="0.25">
      <c r="A98" s="48">
        <v>10</v>
      </c>
      <c r="B98" s="49" t="s">
        <v>498</v>
      </c>
      <c r="C98" s="92" t="s">
        <v>426</v>
      </c>
      <c r="D98" s="48" t="s">
        <v>355</v>
      </c>
      <c r="E98" s="51" t="s">
        <v>815</v>
      </c>
      <c r="F98" s="51" t="s">
        <v>817</v>
      </c>
      <c r="G98" s="51" t="s">
        <v>816</v>
      </c>
      <c r="H98" s="72" t="s">
        <v>1376</v>
      </c>
    </row>
    <row r="99" spans="1:8" x14ac:dyDescent="0.25">
      <c r="A99" s="53" t="s">
        <v>879</v>
      </c>
      <c r="B99" s="88">
        <v>42767</v>
      </c>
      <c r="C99" s="93" t="s">
        <v>979</v>
      </c>
      <c r="D99" s="94" t="s">
        <v>60</v>
      </c>
      <c r="E99" s="95">
        <f>1.44</f>
        <v>1.44</v>
      </c>
      <c r="F99" s="96">
        <v>17.5</v>
      </c>
      <c r="G99" s="97">
        <f t="shared" ref="G99:G114" si="5">(E99*F99)</f>
        <v>25.2</v>
      </c>
      <c r="H99" s="98">
        <v>88262</v>
      </c>
    </row>
    <row r="100" spans="1:8" x14ac:dyDescent="0.25">
      <c r="A100" s="53" t="s">
        <v>880</v>
      </c>
      <c r="B100" s="88">
        <v>42767</v>
      </c>
      <c r="C100" s="93" t="s">
        <v>980</v>
      </c>
      <c r="D100" s="94" t="s">
        <v>60</v>
      </c>
      <c r="E100" s="95">
        <f>1.44</f>
        <v>1.44</v>
      </c>
      <c r="F100" s="96">
        <v>14.05</v>
      </c>
      <c r="G100" s="97">
        <f t="shared" si="5"/>
        <v>20.231999999999999</v>
      </c>
      <c r="H100" s="98">
        <v>88239</v>
      </c>
    </row>
    <row r="101" spans="1:8" x14ac:dyDescent="0.25">
      <c r="A101" s="53" t="s">
        <v>881</v>
      </c>
      <c r="B101" s="88">
        <v>42767</v>
      </c>
      <c r="C101" s="93" t="s">
        <v>944</v>
      </c>
      <c r="D101" s="94" t="s">
        <v>60</v>
      </c>
      <c r="E101" s="95">
        <f>0.38</f>
        <v>0.38</v>
      </c>
      <c r="F101" s="57">
        <v>16.72</v>
      </c>
      <c r="G101" s="97">
        <f t="shared" si="5"/>
        <v>6.3535999999999992</v>
      </c>
      <c r="H101" s="98">
        <v>88315</v>
      </c>
    </row>
    <row r="102" spans="1:8" x14ac:dyDescent="0.25">
      <c r="A102" s="53" t="s">
        <v>882</v>
      </c>
      <c r="B102" s="88">
        <v>42767</v>
      </c>
      <c r="C102" s="93" t="s">
        <v>981</v>
      </c>
      <c r="D102" s="94" t="s">
        <v>60</v>
      </c>
      <c r="E102" s="95">
        <f>0.38</f>
        <v>0.38</v>
      </c>
      <c r="F102" s="96">
        <v>13.45</v>
      </c>
      <c r="G102" s="97">
        <f t="shared" si="5"/>
        <v>5.1109999999999998</v>
      </c>
      <c r="H102" s="98">
        <v>88251</v>
      </c>
    </row>
    <row r="103" spans="1:8" x14ac:dyDescent="0.25">
      <c r="A103" s="53" t="s">
        <v>1072</v>
      </c>
      <c r="B103" s="88">
        <v>42767</v>
      </c>
      <c r="C103" s="93" t="s">
        <v>982</v>
      </c>
      <c r="D103" s="94" t="s">
        <v>60</v>
      </c>
      <c r="E103" s="95">
        <f>11.32-3.073</f>
        <v>8.2469999999999999</v>
      </c>
      <c r="F103" s="96">
        <v>17.61</v>
      </c>
      <c r="G103" s="97">
        <f t="shared" si="5"/>
        <v>145.22967</v>
      </c>
      <c r="H103" s="98">
        <v>88309</v>
      </c>
    </row>
    <row r="104" spans="1:8" x14ac:dyDescent="0.25">
      <c r="A104" s="53" t="s">
        <v>1073</v>
      </c>
      <c r="B104" s="88">
        <v>42767</v>
      </c>
      <c r="C104" s="93" t="s">
        <v>845</v>
      </c>
      <c r="D104" s="94" t="s">
        <v>60</v>
      </c>
      <c r="E104" s="95">
        <f>15.83-1.53</f>
        <v>14.3</v>
      </c>
      <c r="F104" s="96">
        <v>13.06</v>
      </c>
      <c r="G104" s="97">
        <f t="shared" si="5"/>
        <v>186.75800000000001</v>
      </c>
      <c r="H104" s="98">
        <v>88316</v>
      </c>
    </row>
    <row r="105" spans="1:8" x14ac:dyDescent="0.25">
      <c r="A105" s="53" t="s">
        <v>1074</v>
      </c>
      <c r="B105" s="88">
        <v>42767</v>
      </c>
      <c r="C105" s="93" t="s">
        <v>983</v>
      </c>
      <c r="D105" s="94" t="s">
        <v>60</v>
      </c>
      <c r="E105" s="95">
        <f>3.03</f>
        <v>3.03</v>
      </c>
      <c r="F105" s="96">
        <v>19.399999999999999</v>
      </c>
      <c r="G105" s="97">
        <f t="shared" si="5"/>
        <v>58.781999999999989</v>
      </c>
      <c r="H105" s="98">
        <v>88310</v>
      </c>
    </row>
    <row r="106" spans="1:8" x14ac:dyDescent="0.25">
      <c r="A106" s="53" t="s">
        <v>1075</v>
      </c>
      <c r="B106" s="88">
        <v>42767</v>
      </c>
      <c r="C106" s="93" t="s">
        <v>984</v>
      </c>
      <c r="D106" s="94" t="s">
        <v>60</v>
      </c>
      <c r="E106" s="95">
        <f>0.5</f>
        <v>0.5</v>
      </c>
      <c r="F106" s="96">
        <v>13.8</v>
      </c>
      <c r="G106" s="97">
        <f t="shared" si="5"/>
        <v>6.9</v>
      </c>
      <c r="H106" s="98">
        <v>88243</v>
      </c>
    </row>
    <row r="107" spans="1:8" ht="38.25" x14ac:dyDescent="0.25">
      <c r="A107" s="53" t="s">
        <v>1076</v>
      </c>
      <c r="B107" s="88">
        <v>42767</v>
      </c>
      <c r="C107" s="93" t="s">
        <v>985</v>
      </c>
      <c r="D107" s="94" t="s">
        <v>861</v>
      </c>
      <c r="E107" s="95">
        <f>3.34</f>
        <v>3.34</v>
      </c>
      <c r="F107" s="96">
        <v>55.2</v>
      </c>
      <c r="G107" s="97">
        <f t="shared" si="5"/>
        <v>184.36799999999999</v>
      </c>
      <c r="H107" s="98">
        <v>89291</v>
      </c>
    </row>
    <row r="108" spans="1:8" x14ac:dyDescent="0.25">
      <c r="A108" s="53" t="s">
        <v>1077</v>
      </c>
      <c r="B108" s="88">
        <v>42767</v>
      </c>
      <c r="C108" s="93" t="s">
        <v>986</v>
      </c>
      <c r="D108" s="94" t="s">
        <v>63</v>
      </c>
      <c r="E108" s="95">
        <v>3.55</v>
      </c>
      <c r="F108" s="96">
        <v>3.84</v>
      </c>
      <c r="G108" s="97">
        <f t="shared" si="5"/>
        <v>13.632</v>
      </c>
      <c r="H108" s="98" t="s">
        <v>987</v>
      </c>
    </row>
    <row r="109" spans="1:8" x14ac:dyDescent="0.25">
      <c r="A109" s="53" t="s">
        <v>1078</v>
      </c>
      <c r="B109" s="88">
        <v>42767</v>
      </c>
      <c r="C109" s="93" t="s">
        <v>988</v>
      </c>
      <c r="D109" s="94" t="s">
        <v>858</v>
      </c>
      <c r="E109" s="95">
        <v>0.22</v>
      </c>
      <c r="F109" s="96">
        <v>8.52</v>
      </c>
      <c r="G109" s="97">
        <f t="shared" si="5"/>
        <v>1.8743999999999998</v>
      </c>
      <c r="H109" s="98" t="s">
        <v>989</v>
      </c>
    </row>
    <row r="110" spans="1:8" x14ac:dyDescent="0.25">
      <c r="A110" s="53" t="s">
        <v>1079</v>
      </c>
      <c r="B110" s="88">
        <v>42767</v>
      </c>
      <c r="C110" s="93" t="s">
        <v>990</v>
      </c>
      <c r="D110" s="94" t="s">
        <v>63</v>
      </c>
      <c r="E110" s="95">
        <v>5</v>
      </c>
      <c r="F110" s="96">
        <v>9.41</v>
      </c>
      <c r="G110" s="97">
        <f t="shared" si="5"/>
        <v>47.05</v>
      </c>
      <c r="H110" s="98" t="s">
        <v>991</v>
      </c>
    </row>
    <row r="111" spans="1:8" ht="25.5" x14ac:dyDescent="0.25">
      <c r="A111" s="53" t="s">
        <v>1080</v>
      </c>
      <c r="B111" s="88">
        <v>42767</v>
      </c>
      <c r="C111" s="93" t="s">
        <v>992</v>
      </c>
      <c r="D111" s="94" t="s">
        <v>355</v>
      </c>
      <c r="E111" s="95">
        <v>1</v>
      </c>
      <c r="F111" s="96">
        <v>243.53</v>
      </c>
      <c r="G111" s="97">
        <f t="shared" si="5"/>
        <v>243.53</v>
      </c>
      <c r="H111" s="98" t="s">
        <v>993</v>
      </c>
    </row>
    <row r="112" spans="1:8" x14ac:dyDescent="0.25">
      <c r="A112" s="53" t="s">
        <v>1081</v>
      </c>
      <c r="B112" s="88">
        <v>42767</v>
      </c>
      <c r="C112" s="93" t="s">
        <v>994</v>
      </c>
      <c r="D112" s="94" t="s">
        <v>355</v>
      </c>
      <c r="E112" s="95">
        <v>1</v>
      </c>
      <c r="F112" s="96">
        <v>12.94</v>
      </c>
      <c r="G112" s="97">
        <f t="shared" si="5"/>
        <v>12.94</v>
      </c>
      <c r="H112" s="98" t="s">
        <v>995</v>
      </c>
    </row>
    <row r="113" spans="1:8" ht="25.5" x14ac:dyDescent="0.25">
      <c r="A113" s="53" t="s">
        <v>1082</v>
      </c>
      <c r="B113" s="88">
        <v>42767</v>
      </c>
      <c r="C113" s="93" t="s">
        <v>996</v>
      </c>
      <c r="D113" s="94" t="s">
        <v>847</v>
      </c>
      <c r="E113" s="95">
        <v>1.4E-2</v>
      </c>
      <c r="F113" s="96">
        <v>352.75</v>
      </c>
      <c r="G113" s="97">
        <f t="shared" si="5"/>
        <v>4.9385000000000003</v>
      </c>
      <c r="H113" s="98" t="s">
        <v>997</v>
      </c>
    </row>
    <row r="114" spans="1:8" ht="25.5" x14ac:dyDescent="0.25">
      <c r="A114" s="53" t="s">
        <v>1083</v>
      </c>
      <c r="B114" s="88">
        <v>42767</v>
      </c>
      <c r="C114" s="93" t="s">
        <v>998</v>
      </c>
      <c r="D114" s="94" t="s">
        <v>847</v>
      </c>
      <c r="E114" s="95">
        <v>0.105</v>
      </c>
      <c r="F114" s="96">
        <v>466.73</v>
      </c>
      <c r="G114" s="97">
        <f t="shared" si="5"/>
        <v>49.00665</v>
      </c>
      <c r="H114" s="98" t="s">
        <v>999</v>
      </c>
    </row>
    <row r="115" spans="1:8" x14ac:dyDescent="0.25">
      <c r="A115" s="53" t="s">
        <v>1084</v>
      </c>
      <c r="B115" s="88">
        <v>42767</v>
      </c>
      <c r="C115" s="93" t="s">
        <v>1000</v>
      </c>
      <c r="D115" s="94" t="s">
        <v>1001</v>
      </c>
      <c r="E115" s="95">
        <v>0.53439999999999999</v>
      </c>
      <c r="F115" s="96">
        <v>4.3</v>
      </c>
      <c r="G115" s="97">
        <f>(E115*F115)</f>
        <v>2.29792</v>
      </c>
      <c r="H115" s="98" t="s">
        <v>1002</v>
      </c>
    </row>
    <row r="116" spans="1:8" x14ac:dyDescent="0.25">
      <c r="A116" s="53" t="s">
        <v>1085</v>
      </c>
      <c r="B116" s="88">
        <v>42767</v>
      </c>
      <c r="C116" s="93" t="s">
        <v>1003</v>
      </c>
      <c r="D116" s="94" t="s">
        <v>1001</v>
      </c>
      <c r="E116" s="95">
        <v>1.1000000000000001</v>
      </c>
      <c r="F116" s="96">
        <v>9.19</v>
      </c>
      <c r="G116" s="97">
        <f t="shared" ref="G116:G117" si="6">(E116*F116)</f>
        <v>10.109</v>
      </c>
      <c r="H116" s="98" t="s">
        <v>1004</v>
      </c>
    </row>
    <row r="117" spans="1:8" x14ac:dyDescent="0.25">
      <c r="A117" s="53" t="s">
        <v>1086</v>
      </c>
      <c r="B117" s="88">
        <v>42767</v>
      </c>
      <c r="C117" s="93" t="s">
        <v>1005</v>
      </c>
      <c r="D117" s="94" t="s">
        <v>847</v>
      </c>
      <c r="E117" s="95">
        <v>0.1517</v>
      </c>
      <c r="F117" s="96">
        <v>2041.42</v>
      </c>
      <c r="G117" s="97">
        <f t="shared" si="6"/>
        <v>309.68341400000003</v>
      </c>
      <c r="H117" s="98">
        <v>87399</v>
      </c>
    </row>
    <row r="118" spans="1:8" x14ac:dyDescent="0.25">
      <c r="A118" s="53" t="s">
        <v>1087</v>
      </c>
      <c r="B118" s="88">
        <v>42767</v>
      </c>
      <c r="C118" s="93" t="s">
        <v>1006</v>
      </c>
      <c r="D118" s="94" t="s">
        <v>861</v>
      </c>
      <c r="E118" s="95">
        <v>1.264</v>
      </c>
      <c r="F118" s="96">
        <v>48.99</v>
      </c>
      <c r="G118" s="97">
        <f>(E118*F118)</f>
        <v>61.923360000000002</v>
      </c>
      <c r="H118" s="98" t="s">
        <v>1007</v>
      </c>
    </row>
    <row r="119" spans="1:8" x14ac:dyDescent="0.25">
      <c r="A119" s="53" t="s">
        <v>1088</v>
      </c>
      <c r="B119" s="88">
        <v>42767</v>
      </c>
      <c r="C119" s="93" t="s">
        <v>1008</v>
      </c>
      <c r="D119" s="94" t="s">
        <v>858</v>
      </c>
      <c r="E119" s="95">
        <f>13*2</f>
        <v>26</v>
      </c>
      <c r="F119" s="96">
        <v>5.38</v>
      </c>
      <c r="G119" s="97">
        <f t="shared" ref="G119:G121" si="7">(E119*F119)</f>
        <v>139.88</v>
      </c>
      <c r="H119" s="98" t="s">
        <v>1009</v>
      </c>
    </row>
    <row r="120" spans="1:8" x14ac:dyDescent="0.25">
      <c r="A120" s="53" t="s">
        <v>1089</v>
      </c>
      <c r="B120" s="88">
        <v>42767</v>
      </c>
      <c r="C120" s="93" t="s">
        <v>1010</v>
      </c>
      <c r="D120" s="94" t="s">
        <v>355</v>
      </c>
      <c r="E120" s="95">
        <f>2</f>
        <v>2</v>
      </c>
      <c r="F120" s="96">
        <v>5.95</v>
      </c>
      <c r="G120" s="97">
        <f t="shared" si="7"/>
        <v>11.9</v>
      </c>
      <c r="H120" s="98" t="s">
        <v>1011</v>
      </c>
    </row>
    <row r="121" spans="1:8" x14ac:dyDescent="0.25">
      <c r="A121" s="53" t="s">
        <v>1090</v>
      </c>
      <c r="B121" s="88">
        <v>42767</v>
      </c>
      <c r="C121" s="93" t="s">
        <v>942</v>
      </c>
      <c r="D121" s="94" t="s">
        <v>355</v>
      </c>
      <c r="E121" s="95">
        <f>2</f>
        <v>2</v>
      </c>
      <c r="F121" s="96">
        <v>23.88</v>
      </c>
      <c r="G121" s="97">
        <f t="shared" si="7"/>
        <v>47.76</v>
      </c>
      <c r="H121" s="98" t="s">
        <v>943</v>
      </c>
    </row>
    <row r="122" spans="1:8" x14ac:dyDescent="0.25">
      <c r="A122" s="58"/>
      <c r="B122" s="58"/>
      <c r="C122" s="81"/>
      <c r="D122" s="81"/>
      <c r="E122" s="354" t="s">
        <v>867</v>
      </c>
      <c r="F122" s="355"/>
      <c r="G122" s="82">
        <f>SUM(G99:G121)</f>
        <v>1595.4595139999999</v>
      </c>
      <c r="H122" s="83"/>
    </row>
    <row r="123" spans="1:8" x14ac:dyDescent="0.25">
      <c r="A123" s="43"/>
      <c r="B123" s="44"/>
      <c r="C123" s="105"/>
      <c r="D123" s="44"/>
      <c r="E123" s="106"/>
      <c r="F123" s="106"/>
      <c r="G123" s="107"/>
      <c r="H123" s="108"/>
    </row>
    <row r="124" spans="1:8" ht="25.5" x14ac:dyDescent="0.25">
      <c r="A124" s="48">
        <v>11</v>
      </c>
      <c r="B124" s="49" t="s">
        <v>500</v>
      </c>
      <c r="C124" s="50" t="s">
        <v>279</v>
      </c>
      <c r="D124" s="48" t="s">
        <v>814</v>
      </c>
      <c r="E124" s="51" t="s">
        <v>815</v>
      </c>
      <c r="F124" s="51" t="s">
        <v>817</v>
      </c>
      <c r="G124" s="51" t="s">
        <v>816</v>
      </c>
      <c r="H124" s="72" t="s">
        <v>1376</v>
      </c>
    </row>
    <row r="125" spans="1:8" x14ac:dyDescent="0.25">
      <c r="A125" s="53" t="s">
        <v>884</v>
      </c>
      <c r="B125" s="88">
        <v>42767</v>
      </c>
      <c r="C125" s="55" t="s">
        <v>845</v>
      </c>
      <c r="D125" s="53" t="s">
        <v>60</v>
      </c>
      <c r="E125" s="78">
        <v>0.55000000000000004</v>
      </c>
      <c r="F125" s="79">
        <v>13.06</v>
      </c>
      <c r="G125" s="80">
        <f t="shared" ref="G125:G130" si="8">(E125*F125)</f>
        <v>7.1830000000000007</v>
      </c>
      <c r="H125" s="73">
        <v>88316</v>
      </c>
    </row>
    <row r="126" spans="1:8" x14ac:dyDescent="0.25">
      <c r="A126" s="53" t="s">
        <v>885</v>
      </c>
      <c r="B126" s="88">
        <v>42767</v>
      </c>
      <c r="C126" s="55" t="s">
        <v>944</v>
      </c>
      <c r="D126" s="53" t="s">
        <v>60</v>
      </c>
      <c r="E126" s="78">
        <v>0.55000000000000004</v>
      </c>
      <c r="F126" s="79">
        <v>16.72</v>
      </c>
      <c r="G126" s="80">
        <f t="shared" si="8"/>
        <v>9.1959999999999997</v>
      </c>
      <c r="H126" s="73">
        <v>88315</v>
      </c>
    </row>
    <row r="127" spans="1:8" x14ac:dyDescent="0.25">
      <c r="A127" s="53" t="s">
        <v>886</v>
      </c>
      <c r="B127" s="88">
        <v>42767</v>
      </c>
      <c r="C127" s="55" t="s">
        <v>945</v>
      </c>
      <c r="D127" s="53" t="s">
        <v>858</v>
      </c>
      <c r="E127" s="78">
        <f>1*1*9.48</f>
        <v>9.48</v>
      </c>
      <c r="F127" s="79">
        <v>5.27</v>
      </c>
      <c r="G127" s="80">
        <f t="shared" si="8"/>
        <v>49.959599999999995</v>
      </c>
      <c r="H127" s="73" t="s">
        <v>946</v>
      </c>
    </row>
    <row r="128" spans="1:8" x14ac:dyDescent="0.25">
      <c r="A128" s="53" t="s">
        <v>887</v>
      </c>
      <c r="B128" s="88">
        <v>42767</v>
      </c>
      <c r="C128" s="55" t="s">
        <v>947</v>
      </c>
      <c r="D128" s="53" t="s">
        <v>858</v>
      </c>
      <c r="E128" s="78">
        <v>0.04</v>
      </c>
      <c r="F128" s="79">
        <v>37.450000000000003</v>
      </c>
      <c r="G128" s="80">
        <f t="shared" si="8"/>
        <v>1.4980000000000002</v>
      </c>
      <c r="H128" s="73" t="s">
        <v>948</v>
      </c>
    </row>
    <row r="129" spans="1:8" x14ac:dyDescent="0.25">
      <c r="A129" s="53" t="s">
        <v>888</v>
      </c>
      <c r="B129" s="88">
        <v>42767</v>
      </c>
      <c r="C129" s="55" t="s">
        <v>949</v>
      </c>
      <c r="D129" s="53" t="s">
        <v>858</v>
      </c>
      <c r="E129" s="78">
        <v>7.0000000000000007E-2</v>
      </c>
      <c r="F129" s="79">
        <v>75.38</v>
      </c>
      <c r="G129" s="80">
        <f t="shared" si="8"/>
        <v>5.2766000000000002</v>
      </c>
      <c r="H129" s="73" t="s">
        <v>950</v>
      </c>
    </row>
    <row r="130" spans="1:8" ht="25.5" x14ac:dyDescent="0.25">
      <c r="A130" s="53" t="s">
        <v>1038</v>
      </c>
      <c r="B130" s="88">
        <v>42767</v>
      </c>
      <c r="C130" s="55" t="s">
        <v>592</v>
      </c>
      <c r="D130" s="53" t="s">
        <v>951</v>
      </c>
      <c r="E130" s="78">
        <f>1</f>
        <v>1</v>
      </c>
      <c r="F130" s="79">
        <v>13.27</v>
      </c>
      <c r="G130" s="80">
        <f t="shared" si="8"/>
        <v>13.27</v>
      </c>
      <c r="H130" s="73" t="s">
        <v>952</v>
      </c>
    </row>
    <row r="131" spans="1:8" x14ac:dyDescent="0.25">
      <c r="A131" s="58"/>
      <c r="B131" s="58"/>
      <c r="C131" s="59"/>
      <c r="D131" s="60"/>
      <c r="E131" s="344" t="s">
        <v>819</v>
      </c>
      <c r="F131" s="345"/>
      <c r="G131" s="61">
        <f>ROUND(SUM(G125:G130),2)</f>
        <v>86.38</v>
      </c>
      <c r="H131" s="74"/>
    </row>
    <row r="132" spans="1:8" x14ac:dyDescent="0.25">
      <c r="A132" s="43"/>
      <c r="B132" s="44"/>
      <c r="C132" s="105"/>
      <c r="D132" s="44"/>
      <c r="E132" s="106"/>
      <c r="F132" s="106"/>
      <c r="G132" s="107"/>
      <c r="H132" s="108"/>
    </row>
    <row r="133" spans="1:8" ht="25.5" x14ac:dyDescent="0.25">
      <c r="A133" s="48">
        <v>12</v>
      </c>
      <c r="B133" s="49" t="s">
        <v>287</v>
      </c>
      <c r="C133" s="50" t="s">
        <v>483</v>
      </c>
      <c r="D133" s="48" t="s">
        <v>861</v>
      </c>
      <c r="E133" s="51" t="s">
        <v>815</v>
      </c>
      <c r="F133" s="51" t="s">
        <v>817</v>
      </c>
      <c r="G133" s="51" t="s">
        <v>816</v>
      </c>
      <c r="H133" s="72" t="s">
        <v>1376</v>
      </c>
    </row>
    <row r="134" spans="1:8" ht="38.25" x14ac:dyDescent="0.25">
      <c r="A134" s="53" t="s">
        <v>889</v>
      </c>
      <c r="B134" s="88">
        <v>42767</v>
      </c>
      <c r="C134" s="55" t="s">
        <v>954</v>
      </c>
      <c r="D134" s="53" t="s">
        <v>955</v>
      </c>
      <c r="E134" s="56">
        <v>15</v>
      </c>
      <c r="F134" s="57">
        <v>108.16</v>
      </c>
      <c r="G134" s="57">
        <f t="shared" ref="G134:G139" si="9">E134*F134</f>
        <v>1622.3999999999999</v>
      </c>
      <c r="H134" s="73">
        <v>93402</v>
      </c>
    </row>
    <row r="135" spans="1:8" x14ac:dyDescent="0.25">
      <c r="A135" s="53" t="s">
        <v>890</v>
      </c>
      <c r="B135" s="88">
        <v>42767</v>
      </c>
      <c r="C135" s="55" t="s">
        <v>956</v>
      </c>
      <c r="D135" s="90" t="s">
        <v>60</v>
      </c>
      <c r="E135" s="56">
        <v>27</v>
      </c>
      <c r="F135" s="57">
        <v>11.73</v>
      </c>
      <c r="G135" s="57">
        <f t="shared" si="9"/>
        <v>316.71000000000004</v>
      </c>
      <c r="H135" s="73" t="s">
        <v>963</v>
      </c>
    </row>
    <row r="136" spans="1:8" x14ac:dyDescent="0.25">
      <c r="A136" s="53" t="s">
        <v>891</v>
      </c>
      <c r="B136" s="88">
        <v>42767</v>
      </c>
      <c r="C136" s="55" t="s">
        <v>957</v>
      </c>
      <c r="D136" s="90" t="s">
        <v>60</v>
      </c>
      <c r="E136" s="56">
        <v>18</v>
      </c>
      <c r="F136" s="57">
        <v>15.63</v>
      </c>
      <c r="G136" s="57">
        <f t="shared" si="9"/>
        <v>281.34000000000003</v>
      </c>
      <c r="H136" s="73" t="s">
        <v>962</v>
      </c>
    </row>
    <row r="137" spans="1:8" x14ac:dyDescent="0.25">
      <c r="A137" s="53" t="s">
        <v>892</v>
      </c>
      <c r="B137" s="88">
        <v>42767</v>
      </c>
      <c r="C137" s="55" t="s">
        <v>958</v>
      </c>
      <c r="D137" s="90" t="s">
        <v>60</v>
      </c>
      <c r="E137" s="56">
        <v>9</v>
      </c>
      <c r="F137" s="57">
        <v>20.11</v>
      </c>
      <c r="G137" s="57">
        <f t="shared" si="9"/>
        <v>180.99</v>
      </c>
      <c r="H137" s="73" t="s">
        <v>964</v>
      </c>
    </row>
    <row r="138" spans="1:8" x14ac:dyDescent="0.25">
      <c r="A138" s="53" t="s">
        <v>893</v>
      </c>
      <c r="B138" s="88">
        <v>42767</v>
      </c>
      <c r="C138" s="55" t="s">
        <v>959</v>
      </c>
      <c r="D138" s="90" t="s">
        <v>60</v>
      </c>
      <c r="E138" s="56">
        <v>15</v>
      </c>
      <c r="F138" s="57">
        <v>91.5</v>
      </c>
      <c r="G138" s="57">
        <f t="shared" si="9"/>
        <v>1372.5</v>
      </c>
      <c r="H138" s="73" t="s">
        <v>965</v>
      </c>
    </row>
    <row r="139" spans="1:8" ht="25.5" x14ac:dyDescent="0.25">
      <c r="A139" s="53" t="s">
        <v>1045</v>
      </c>
      <c r="B139" s="88">
        <v>42767</v>
      </c>
      <c r="C139" s="55" t="s">
        <v>960</v>
      </c>
      <c r="D139" s="89" t="s">
        <v>961</v>
      </c>
      <c r="E139" s="56">
        <v>1</v>
      </c>
      <c r="F139" s="57">
        <v>13524.81</v>
      </c>
      <c r="G139" s="57">
        <f t="shared" si="9"/>
        <v>13524.81</v>
      </c>
      <c r="H139" s="73" t="s">
        <v>966</v>
      </c>
    </row>
    <row r="140" spans="1:8" x14ac:dyDescent="0.25">
      <c r="A140" s="58"/>
      <c r="B140" s="58"/>
      <c r="C140" s="76"/>
      <c r="D140" s="58"/>
      <c r="E140" s="353" t="s">
        <v>862</v>
      </c>
      <c r="F140" s="353"/>
      <c r="G140" s="61">
        <f>SUM(G134:G139)</f>
        <v>17298.75</v>
      </c>
      <c r="H140" s="74"/>
    </row>
    <row r="141" spans="1:8" x14ac:dyDescent="0.25">
      <c r="A141" s="43"/>
      <c r="B141" s="44"/>
      <c r="C141" s="105"/>
      <c r="D141" s="44"/>
      <c r="E141" s="106"/>
      <c r="F141" s="106"/>
      <c r="G141" s="107"/>
      <c r="H141" s="108"/>
    </row>
    <row r="142" spans="1:8" ht="25.5" x14ac:dyDescent="0.25">
      <c r="A142" s="48">
        <v>13</v>
      </c>
      <c r="B142" s="49" t="s">
        <v>562</v>
      </c>
      <c r="C142" s="92" t="s">
        <v>343</v>
      </c>
      <c r="D142" s="48" t="s">
        <v>861</v>
      </c>
      <c r="E142" s="51" t="s">
        <v>815</v>
      </c>
      <c r="F142" s="51" t="s">
        <v>817</v>
      </c>
      <c r="G142" s="51" t="s">
        <v>816</v>
      </c>
      <c r="H142" s="72" t="s">
        <v>1376</v>
      </c>
    </row>
    <row r="143" spans="1:8" x14ac:dyDescent="0.25">
      <c r="A143" s="53" t="s">
        <v>894</v>
      </c>
      <c r="B143" s="88">
        <v>42767</v>
      </c>
      <c r="C143" s="55" t="s">
        <v>863</v>
      </c>
      <c r="D143" s="53" t="s">
        <v>60</v>
      </c>
      <c r="E143" s="78">
        <v>0.24</v>
      </c>
      <c r="F143" s="79">
        <v>16.25</v>
      </c>
      <c r="G143" s="80">
        <f t="shared" ref="G143:G147" si="10">(E143*F143)</f>
        <v>3.9</v>
      </c>
      <c r="H143" s="73">
        <v>88256</v>
      </c>
    </row>
    <row r="144" spans="1:8" x14ac:dyDescent="0.25">
      <c r="A144" s="53" t="s">
        <v>895</v>
      </c>
      <c r="B144" s="88">
        <v>42767</v>
      </c>
      <c r="C144" s="55" t="s">
        <v>845</v>
      </c>
      <c r="D144" s="53" t="s">
        <v>60</v>
      </c>
      <c r="E144" s="78">
        <v>0.15</v>
      </c>
      <c r="F144" s="79">
        <v>13.06</v>
      </c>
      <c r="G144" s="80">
        <f t="shared" si="10"/>
        <v>1.9590000000000001</v>
      </c>
      <c r="H144" s="73">
        <v>88316</v>
      </c>
    </row>
    <row r="145" spans="1:8" x14ac:dyDescent="0.25">
      <c r="A145" s="53" t="s">
        <v>896</v>
      </c>
      <c r="B145" s="88">
        <v>42767</v>
      </c>
      <c r="C145" s="55" t="s">
        <v>1057</v>
      </c>
      <c r="D145" s="53" t="s">
        <v>861</v>
      </c>
      <c r="E145" s="78">
        <v>1.06</v>
      </c>
      <c r="F145" s="79">
        <v>52.28</v>
      </c>
      <c r="G145" s="80">
        <f t="shared" si="10"/>
        <v>55.416800000000002</v>
      </c>
      <c r="H145" s="73" t="s">
        <v>1055</v>
      </c>
    </row>
    <row r="146" spans="1:8" x14ac:dyDescent="0.25">
      <c r="A146" s="53" t="s">
        <v>897</v>
      </c>
      <c r="B146" s="88">
        <v>42767</v>
      </c>
      <c r="C146" s="55" t="s">
        <v>1058</v>
      </c>
      <c r="D146" s="53" t="s">
        <v>858</v>
      </c>
      <c r="E146" s="78">
        <v>0.24</v>
      </c>
      <c r="F146" s="79">
        <v>5.3</v>
      </c>
      <c r="G146" s="80">
        <f t="shared" si="10"/>
        <v>1.272</v>
      </c>
      <c r="H146" s="73" t="s">
        <v>865</v>
      </c>
    </row>
    <row r="147" spans="1:8" x14ac:dyDescent="0.25">
      <c r="A147" s="53" t="s">
        <v>898</v>
      </c>
      <c r="B147" s="88">
        <v>42767</v>
      </c>
      <c r="C147" s="55" t="s">
        <v>1059</v>
      </c>
      <c r="D147" s="53" t="s">
        <v>858</v>
      </c>
      <c r="E147" s="78">
        <v>4.8600000000000003</v>
      </c>
      <c r="F147" s="79">
        <v>2.52</v>
      </c>
      <c r="G147" s="80">
        <f t="shared" si="10"/>
        <v>12.247200000000001</v>
      </c>
      <c r="H147" s="73" t="s">
        <v>1056</v>
      </c>
    </row>
    <row r="148" spans="1:8" x14ac:dyDescent="0.25">
      <c r="A148" s="58"/>
      <c r="B148" s="58"/>
      <c r="C148" s="81"/>
      <c r="D148" s="81"/>
      <c r="E148" s="354" t="s">
        <v>883</v>
      </c>
      <c r="F148" s="355"/>
      <c r="G148" s="82">
        <f>ROUND(SUM(G143:G147),2)</f>
        <v>74.8</v>
      </c>
      <c r="H148" s="83"/>
    </row>
    <row r="150" spans="1:8" ht="38.25" x14ac:dyDescent="0.25">
      <c r="A150" s="48">
        <v>14</v>
      </c>
      <c r="B150" s="49" t="s">
        <v>606</v>
      </c>
      <c r="C150" s="92" t="s">
        <v>352</v>
      </c>
      <c r="D150" s="48" t="s">
        <v>861</v>
      </c>
      <c r="E150" s="51" t="s">
        <v>815</v>
      </c>
      <c r="F150" s="51" t="s">
        <v>817</v>
      </c>
      <c r="G150" s="51" t="s">
        <v>816</v>
      </c>
      <c r="H150" s="72" t="s">
        <v>1376</v>
      </c>
    </row>
    <row r="151" spans="1:8" ht="25.5" x14ac:dyDescent="0.25">
      <c r="A151" s="53" t="s">
        <v>899</v>
      </c>
      <c r="B151" s="88">
        <v>42767</v>
      </c>
      <c r="C151" s="55" t="s">
        <v>1033</v>
      </c>
      <c r="D151" s="53" t="s">
        <v>847</v>
      </c>
      <c r="E151" s="78">
        <v>4.3099999999999999E-2</v>
      </c>
      <c r="F151" s="79">
        <v>490.68</v>
      </c>
      <c r="G151" s="80">
        <f>E151*F151</f>
        <v>21.148308</v>
      </c>
      <c r="H151" s="73">
        <v>87373</v>
      </c>
    </row>
    <row r="152" spans="1:8" x14ac:dyDescent="0.25">
      <c r="A152" s="53" t="s">
        <v>900</v>
      </c>
      <c r="B152" s="88">
        <v>42767</v>
      </c>
      <c r="C152" s="55" t="s">
        <v>982</v>
      </c>
      <c r="D152" s="53" t="s">
        <v>60</v>
      </c>
      <c r="E152" s="78">
        <v>0.66</v>
      </c>
      <c r="F152" s="79">
        <v>17.61</v>
      </c>
      <c r="G152" s="80">
        <f t="shared" ref="G152:G155" si="11">E152*F152</f>
        <v>11.6226</v>
      </c>
      <c r="H152" s="73">
        <v>88309</v>
      </c>
    </row>
    <row r="153" spans="1:8" x14ac:dyDescent="0.25">
      <c r="A153" s="53" t="s">
        <v>901</v>
      </c>
      <c r="B153" s="88">
        <v>42767</v>
      </c>
      <c r="C153" s="55" t="s">
        <v>845</v>
      </c>
      <c r="D153" s="53" t="s">
        <v>60</v>
      </c>
      <c r="E153" s="78">
        <v>0.33</v>
      </c>
      <c r="F153" s="79">
        <v>13.06</v>
      </c>
      <c r="G153" s="80">
        <f t="shared" si="11"/>
        <v>4.3098000000000001</v>
      </c>
      <c r="H153" s="73">
        <v>88316</v>
      </c>
    </row>
    <row r="154" spans="1:8" x14ac:dyDescent="0.25">
      <c r="A154" s="53" t="s">
        <v>902</v>
      </c>
      <c r="B154" s="88">
        <v>42767</v>
      </c>
      <c r="C154" s="55" t="s">
        <v>1046</v>
      </c>
      <c r="D154" s="53" t="s">
        <v>858</v>
      </c>
      <c r="E154" s="78">
        <v>0.5</v>
      </c>
      <c r="F154" s="79">
        <v>0.54</v>
      </c>
      <c r="G154" s="80">
        <f t="shared" si="11"/>
        <v>0.27</v>
      </c>
      <c r="H154" s="73" t="s">
        <v>1048</v>
      </c>
    </row>
    <row r="155" spans="1:8" ht="25.5" x14ac:dyDescent="0.25">
      <c r="A155" s="53" t="s">
        <v>903</v>
      </c>
      <c r="B155" s="88">
        <v>42767</v>
      </c>
      <c r="C155" s="55" t="s">
        <v>1047</v>
      </c>
      <c r="D155" s="53" t="s">
        <v>861</v>
      </c>
      <c r="E155" s="78">
        <v>1</v>
      </c>
      <c r="F155" s="79">
        <v>9.1</v>
      </c>
      <c r="G155" s="80">
        <f t="shared" si="11"/>
        <v>9.1</v>
      </c>
      <c r="H155" s="104" t="s">
        <v>1049</v>
      </c>
    </row>
    <row r="156" spans="1:8" x14ac:dyDescent="0.25">
      <c r="A156" s="58"/>
      <c r="B156" s="58"/>
      <c r="C156" s="81"/>
      <c r="D156" s="81"/>
      <c r="E156" s="356" t="s">
        <v>883</v>
      </c>
      <c r="F156" s="356"/>
      <c r="G156" s="82">
        <f>ROUND(SUM(G151:G155),2)</f>
        <v>46.45</v>
      </c>
      <c r="H156" s="83"/>
    </row>
    <row r="157" spans="1:8" x14ac:dyDescent="0.25">
      <c r="A157" s="62"/>
      <c r="B157" s="63"/>
      <c r="C157" s="84"/>
      <c r="D157" s="84"/>
      <c r="E157" s="85"/>
      <c r="F157" s="85"/>
      <c r="G157" s="86"/>
      <c r="H157" s="69"/>
    </row>
    <row r="158" spans="1:8" ht="38.25" x14ac:dyDescent="0.25">
      <c r="A158" s="48">
        <v>15</v>
      </c>
      <c r="B158" s="49" t="s">
        <v>607</v>
      </c>
      <c r="C158" s="92" t="s">
        <v>575</v>
      </c>
      <c r="D158" s="48" t="s">
        <v>861</v>
      </c>
      <c r="E158" s="51" t="s">
        <v>815</v>
      </c>
      <c r="F158" s="51" t="s">
        <v>817</v>
      </c>
      <c r="G158" s="51" t="s">
        <v>816</v>
      </c>
      <c r="H158" s="72" t="s">
        <v>1376</v>
      </c>
    </row>
    <row r="159" spans="1:8" ht="25.5" x14ac:dyDescent="0.25">
      <c r="A159" s="53" t="s">
        <v>904</v>
      </c>
      <c r="B159" s="88">
        <v>42767</v>
      </c>
      <c r="C159" s="55" t="s">
        <v>1050</v>
      </c>
      <c r="D159" s="53" t="s">
        <v>847</v>
      </c>
      <c r="E159" s="78">
        <v>2.93E-2</v>
      </c>
      <c r="F159" s="79">
        <v>466.73</v>
      </c>
      <c r="G159" s="80">
        <f>E159*F159</f>
        <v>13.675189</v>
      </c>
      <c r="H159" s="73">
        <v>87369</v>
      </c>
    </row>
    <row r="160" spans="1:8" x14ac:dyDescent="0.25">
      <c r="A160" s="53" t="s">
        <v>905</v>
      </c>
      <c r="B160" s="88">
        <v>42767</v>
      </c>
      <c r="C160" s="55" t="s">
        <v>982</v>
      </c>
      <c r="D160" s="53" t="s">
        <v>60</v>
      </c>
      <c r="E160" s="78">
        <v>0.4</v>
      </c>
      <c r="F160" s="79">
        <v>17.61</v>
      </c>
      <c r="G160" s="80">
        <f t="shared" ref="G160:G162" si="12">E160*F160</f>
        <v>7.0440000000000005</v>
      </c>
      <c r="H160" s="73">
        <v>88309</v>
      </c>
    </row>
    <row r="161" spans="1:8" x14ac:dyDescent="0.25">
      <c r="A161" s="53" t="s">
        <v>906</v>
      </c>
      <c r="B161" s="88">
        <v>42767</v>
      </c>
      <c r="C161" s="55" t="s">
        <v>845</v>
      </c>
      <c r="D161" s="53" t="s">
        <v>60</v>
      </c>
      <c r="E161" s="78">
        <v>0.4</v>
      </c>
      <c r="F161" s="79">
        <v>13.06</v>
      </c>
      <c r="G161" s="80">
        <f t="shared" si="12"/>
        <v>5.2240000000000002</v>
      </c>
      <c r="H161" s="73">
        <v>88316</v>
      </c>
    </row>
    <row r="162" spans="1:8" ht="25.5" x14ac:dyDescent="0.25">
      <c r="A162" s="53" t="s">
        <v>907</v>
      </c>
      <c r="B162" s="88">
        <v>42767</v>
      </c>
      <c r="C162" s="55" t="s">
        <v>1047</v>
      </c>
      <c r="D162" s="53" t="s">
        <v>861</v>
      </c>
      <c r="E162" s="78">
        <v>1</v>
      </c>
      <c r="F162" s="79">
        <v>9.1</v>
      </c>
      <c r="G162" s="80">
        <f t="shared" si="12"/>
        <v>9.1</v>
      </c>
      <c r="H162" s="73" t="s">
        <v>1049</v>
      </c>
    </row>
    <row r="163" spans="1:8" x14ac:dyDescent="0.25">
      <c r="A163" s="58"/>
      <c r="B163" s="58"/>
      <c r="C163" s="81"/>
      <c r="D163" s="81"/>
      <c r="E163" s="356" t="s">
        <v>883</v>
      </c>
      <c r="F163" s="356"/>
      <c r="G163" s="82">
        <f>ROUND(SUM(G159:G162),2)</f>
        <v>35.04</v>
      </c>
      <c r="H163" s="83"/>
    </row>
    <row r="164" spans="1:8" x14ac:dyDescent="0.25">
      <c r="A164" s="62"/>
      <c r="B164" s="63"/>
      <c r="C164" s="84"/>
      <c r="D164" s="84"/>
      <c r="E164" s="85"/>
      <c r="F164" s="85"/>
      <c r="G164" s="86"/>
      <c r="H164" s="69"/>
    </row>
    <row r="165" spans="1:8" ht="25.5" x14ac:dyDescent="0.25">
      <c r="A165" s="48">
        <v>16</v>
      </c>
      <c r="B165" s="49" t="s">
        <v>609</v>
      </c>
      <c r="C165" s="92" t="s">
        <v>130</v>
      </c>
      <c r="D165" s="48" t="s">
        <v>861</v>
      </c>
      <c r="E165" s="51" t="s">
        <v>815</v>
      </c>
      <c r="F165" s="51" t="s">
        <v>817</v>
      </c>
      <c r="G165" s="51" t="s">
        <v>816</v>
      </c>
      <c r="H165" s="72" t="s">
        <v>1376</v>
      </c>
    </row>
    <row r="166" spans="1:8" x14ac:dyDescent="0.25">
      <c r="A166" s="53" t="s">
        <v>908</v>
      </c>
      <c r="B166" s="88">
        <v>42767</v>
      </c>
      <c r="C166" s="55" t="s">
        <v>863</v>
      </c>
      <c r="D166" s="53" t="s">
        <v>60</v>
      </c>
      <c r="E166" s="78">
        <v>0.25</v>
      </c>
      <c r="F166" s="79">
        <v>16.25</v>
      </c>
      <c r="G166" s="80">
        <f t="shared" ref="G166:G168" si="13">E166*F166</f>
        <v>4.0625</v>
      </c>
      <c r="H166" s="73">
        <v>88256</v>
      </c>
    </row>
    <row r="167" spans="1:8" x14ac:dyDescent="0.25">
      <c r="A167" s="53" t="s">
        <v>909</v>
      </c>
      <c r="B167" s="88">
        <v>42767</v>
      </c>
      <c r="C167" s="55" t="s">
        <v>845</v>
      </c>
      <c r="D167" s="53" t="s">
        <v>60</v>
      </c>
      <c r="E167" s="78">
        <v>0.5</v>
      </c>
      <c r="F167" s="79">
        <v>13.06</v>
      </c>
      <c r="G167" s="80">
        <f t="shared" si="13"/>
        <v>6.53</v>
      </c>
      <c r="H167" s="73">
        <v>88316</v>
      </c>
    </row>
    <row r="168" spans="1:8" x14ac:dyDescent="0.25">
      <c r="A168" s="53" t="s">
        <v>910</v>
      </c>
      <c r="B168" s="88">
        <v>42767</v>
      </c>
      <c r="C168" s="55" t="s">
        <v>1051</v>
      </c>
      <c r="D168" s="53" t="s">
        <v>858</v>
      </c>
      <c r="E168" s="78">
        <v>0.253</v>
      </c>
      <c r="F168" s="79">
        <v>93.62</v>
      </c>
      <c r="G168" s="80">
        <f t="shared" si="13"/>
        <v>23.685860000000002</v>
      </c>
      <c r="H168" s="73" t="s">
        <v>1052</v>
      </c>
    </row>
    <row r="169" spans="1:8" x14ac:dyDescent="0.25">
      <c r="A169" s="58"/>
      <c r="B169" s="58"/>
      <c r="C169" s="81"/>
      <c r="D169" s="81"/>
      <c r="E169" s="354" t="s">
        <v>883</v>
      </c>
      <c r="F169" s="355"/>
      <c r="G169" s="82">
        <f>ROUND(SUM(G166:G168),2)</f>
        <v>34.28</v>
      </c>
      <c r="H169" s="83"/>
    </row>
    <row r="170" spans="1:8" x14ac:dyDescent="0.25">
      <c r="A170" s="87"/>
      <c r="B170" s="68"/>
      <c r="C170" s="68"/>
      <c r="D170" s="68"/>
      <c r="E170" s="68"/>
      <c r="F170" s="68"/>
      <c r="G170" s="68"/>
      <c r="H170" s="69"/>
    </row>
    <row r="171" spans="1:8" ht="25.5" x14ac:dyDescent="0.25">
      <c r="A171" s="48">
        <v>17</v>
      </c>
      <c r="B171" s="49" t="s">
        <v>612</v>
      </c>
      <c r="C171" s="92" t="s">
        <v>196</v>
      </c>
      <c r="D171" s="48" t="s">
        <v>63</v>
      </c>
      <c r="E171" s="51" t="s">
        <v>815</v>
      </c>
      <c r="F171" s="51" t="s">
        <v>817</v>
      </c>
      <c r="G171" s="51" t="s">
        <v>816</v>
      </c>
      <c r="H171" s="72" t="s">
        <v>1376</v>
      </c>
    </row>
    <row r="172" spans="1:8" x14ac:dyDescent="0.25">
      <c r="A172" s="53" t="s">
        <v>911</v>
      </c>
      <c r="B172" s="88">
        <v>42767</v>
      </c>
      <c r="C172" s="55" t="s">
        <v>845</v>
      </c>
      <c r="D172" s="53" t="s">
        <v>60</v>
      </c>
      <c r="E172" s="78">
        <v>0.25</v>
      </c>
      <c r="F172" s="79">
        <v>13.06</v>
      </c>
      <c r="G172" s="80">
        <f t="shared" ref="G172:G174" si="14">(E172*F172)</f>
        <v>3.2650000000000001</v>
      </c>
      <c r="H172" s="73">
        <v>88316</v>
      </c>
    </row>
    <row r="173" spans="1:8" x14ac:dyDescent="0.25">
      <c r="A173" s="53" t="s">
        <v>912</v>
      </c>
      <c r="B173" s="88">
        <v>42767</v>
      </c>
      <c r="C173" s="55" t="s">
        <v>982</v>
      </c>
      <c r="D173" s="53" t="s">
        <v>60</v>
      </c>
      <c r="E173" s="78">
        <v>0.25</v>
      </c>
      <c r="F173" s="79">
        <v>17.61</v>
      </c>
      <c r="G173" s="80">
        <f t="shared" si="14"/>
        <v>4.4024999999999999</v>
      </c>
      <c r="H173" s="73">
        <v>88309</v>
      </c>
    </row>
    <row r="174" spans="1:8" ht="25.5" x14ac:dyDescent="0.25">
      <c r="A174" s="53" t="s">
        <v>913</v>
      </c>
      <c r="B174" s="88">
        <v>42767</v>
      </c>
      <c r="C174" s="55" t="s">
        <v>1053</v>
      </c>
      <c r="D174" s="53" t="s">
        <v>355</v>
      </c>
      <c r="E174" s="78">
        <v>1.1100000000000001</v>
      </c>
      <c r="F174" s="79">
        <v>125.72</v>
      </c>
      <c r="G174" s="80">
        <f t="shared" si="14"/>
        <v>139.54920000000001</v>
      </c>
      <c r="H174" s="73" t="s">
        <v>1054</v>
      </c>
    </row>
    <row r="175" spans="1:8" x14ac:dyDescent="0.25">
      <c r="A175" s="58"/>
      <c r="B175" s="58"/>
      <c r="C175" s="81"/>
      <c r="D175" s="81"/>
      <c r="E175" s="354" t="s">
        <v>883</v>
      </c>
      <c r="F175" s="355"/>
      <c r="G175" s="82">
        <f>ROUND(SUM(G172:G174),2)</f>
        <v>147.22</v>
      </c>
      <c r="H175" s="83"/>
    </row>
    <row r="177" spans="1:9" x14ac:dyDescent="0.25">
      <c r="A177" s="42"/>
      <c r="B177" s="42"/>
      <c r="C177" s="42"/>
      <c r="D177" s="42"/>
      <c r="E177" s="42"/>
      <c r="F177" s="42"/>
      <c r="G177" s="42"/>
      <c r="H177" s="42"/>
    </row>
    <row r="178" spans="1:9" ht="15.75" x14ac:dyDescent="0.25">
      <c r="A178" s="260" t="s">
        <v>811</v>
      </c>
      <c r="B178" s="260"/>
      <c r="C178" s="260"/>
      <c r="D178" s="260"/>
      <c r="E178" s="260"/>
      <c r="F178" s="260"/>
      <c r="G178" s="260"/>
      <c r="H178" s="42"/>
    </row>
    <row r="179" spans="1:9" x14ac:dyDescent="0.25">
      <c r="A179" s="42"/>
      <c r="B179" s="42"/>
      <c r="C179" s="42"/>
      <c r="D179" s="42"/>
      <c r="E179" s="42"/>
      <c r="F179" s="42"/>
      <c r="G179" s="42"/>
      <c r="H179" s="42"/>
    </row>
    <row r="180" spans="1:9" x14ac:dyDescent="0.25">
      <c r="A180" s="42"/>
      <c r="B180" s="42"/>
      <c r="C180" s="42"/>
      <c r="D180" s="42"/>
      <c r="E180" s="42"/>
      <c r="F180" s="42"/>
      <c r="G180" s="42"/>
      <c r="H180" s="42"/>
    </row>
    <row r="181" spans="1:9" ht="15.75" x14ac:dyDescent="0.25">
      <c r="A181" s="265" t="s">
        <v>812</v>
      </c>
      <c r="B181" s="265"/>
      <c r="C181" s="265"/>
      <c r="D181" s="265"/>
      <c r="E181" s="265"/>
      <c r="F181" s="265"/>
      <c r="G181" s="265"/>
      <c r="H181" s="265"/>
      <c r="I181" s="212"/>
    </row>
    <row r="182" spans="1:9" ht="19.5" x14ac:dyDescent="0.25">
      <c r="A182" s="336" t="s">
        <v>813</v>
      </c>
      <c r="B182" s="336"/>
      <c r="C182" s="336"/>
      <c r="D182" s="336"/>
      <c r="E182" s="336"/>
      <c r="F182" s="336"/>
      <c r="G182" s="336"/>
      <c r="H182" s="336"/>
      <c r="I182" s="213"/>
    </row>
    <row r="183" spans="1:9" x14ac:dyDescent="0.25">
      <c r="A183" s="338" t="s">
        <v>1377</v>
      </c>
      <c r="B183" s="338"/>
      <c r="C183" s="338"/>
      <c r="D183" s="338"/>
      <c r="E183" s="338"/>
      <c r="F183" s="338"/>
      <c r="G183" s="338"/>
      <c r="H183" s="338"/>
      <c r="I183" s="214"/>
    </row>
    <row r="184" spans="1:9" x14ac:dyDescent="0.25">
      <c r="A184" s="42"/>
      <c r="B184" s="42"/>
      <c r="C184" s="42"/>
      <c r="D184" s="42"/>
      <c r="E184" s="42"/>
      <c r="F184" s="42"/>
      <c r="G184" s="42"/>
      <c r="H184" s="42"/>
    </row>
    <row r="185" spans="1:9" x14ac:dyDescent="0.25">
      <c r="A185" s="42"/>
      <c r="B185" s="42"/>
      <c r="C185" s="42"/>
      <c r="D185" s="42"/>
      <c r="E185" s="42"/>
      <c r="F185" s="42"/>
      <c r="G185" s="42"/>
      <c r="H185" s="42"/>
    </row>
  </sheetData>
  <mergeCells count="30">
    <mergeCell ref="A1:H1"/>
    <mergeCell ref="A2:H2"/>
    <mergeCell ref="A3:H3"/>
    <mergeCell ref="A4:H4"/>
    <mergeCell ref="A5:H5"/>
    <mergeCell ref="E122:F122"/>
    <mergeCell ref="A7:H7"/>
    <mergeCell ref="A6:H6"/>
    <mergeCell ref="E17:F17"/>
    <mergeCell ref="E25:F25"/>
    <mergeCell ref="E35:F35"/>
    <mergeCell ref="E42:F42"/>
    <mergeCell ref="E49:F49"/>
    <mergeCell ref="E59:F59"/>
    <mergeCell ref="E69:F69"/>
    <mergeCell ref="A60:H60"/>
    <mergeCell ref="A50:H50"/>
    <mergeCell ref="E77:F77"/>
    <mergeCell ref="E96:F96"/>
    <mergeCell ref="A183:H183"/>
    <mergeCell ref="A178:G178"/>
    <mergeCell ref="A181:H181"/>
    <mergeCell ref="A182:H182"/>
    <mergeCell ref="E131:F131"/>
    <mergeCell ref="E140:F140"/>
    <mergeCell ref="E169:F169"/>
    <mergeCell ref="E156:F156"/>
    <mergeCell ref="E163:F163"/>
    <mergeCell ref="E175:F175"/>
    <mergeCell ref="E148:F148"/>
  </mergeCells>
  <pageMargins left="0.51181102362204722" right="0.51181102362204722" top="0.78740157480314965" bottom="0.78740157480314965" header="0.31496062992125984" footer="0.31496062992125984"/>
  <pageSetup paperSize="9" scale="47" orientation="portrait" r:id="rId1"/>
  <rowBreaks count="2" manualBreakCount="2">
    <brk id="77" max="7" man="1"/>
    <brk id="156" max="7" man="1"/>
  </rowBreaks>
  <ignoredErrors>
    <ignoredError sqref="H113" numberStoredAsText="1"/>
  </ignoredErrors>
  <drawing r:id="rId2"/>
  <legacyDrawing r:id="rId3"/>
  <oleObjects>
    <mc:AlternateContent xmlns:mc="http://schemas.openxmlformats.org/markup-compatibility/2006">
      <mc:Choice Requires="x14">
        <oleObject shapeId="3074" r:id="rId4">
          <objectPr defaultSize="0" autoPict="0" r:id="rId5">
            <anchor moveWithCells="1" sizeWithCells="1">
              <from>
                <xdr:col>2</xdr:col>
                <xdr:colOff>4162425</xdr:colOff>
                <xdr:row>0</xdr:row>
                <xdr:rowOff>0</xdr:rowOff>
              </from>
              <to>
                <xdr:col>2</xdr:col>
                <xdr:colOff>4857750</xdr:colOff>
                <xdr:row>0</xdr:row>
                <xdr:rowOff>942975</xdr:rowOff>
              </to>
            </anchor>
          </objectPr>
        </oleObject>
      </mc:Choice>
      <mc:Fallback>
        <oleObject shapeId="3074"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4"/>
    <pageSetUpPr fitToPage="1"/>
  </sheetPr>
  <dimension ref="A1:J48"/>
  <sheetViews>
    <sheetView showGridLines="0" tabSelected="1" view="pageBreakPreview" zoomScaleNormal="100" zoomScaleSheetLayoutView="100" workbookViewId="0">
      <selection activeCell="A5" sqref="A5:J6"/>
    </sheetView>
  </sheetViews>
  <sheetFormatPr defaultColWidth="0" defaultRowHeight="0" customHeight="1" zeroHeight="1" x14ac:dyDescent="0.2"/>
  <cols>
    <col min="1" max="1" width="21.5703125" style="159" customWidth="1"/>
    <col min="2" max="2" width="8.140625" style="159" bestFit="1" customWidth="1"/>
    <col min="3" max="3" width="11.28515625" style="159" bestFit="1" customWidth="1"/>
    <col min="4" max="4" width="18.5703125" style="159" customWidth="1"/>
    <col min="5" max="9" width="9.140625" style="159" customWidth="1"/>
    <col min="10" max="10" width="9" style="159" customWidth="1"/>
    <col min="11" max="11" width="6.140625" style="159" customWidth="1"/>
    <col min="12" max="254" width="0" style="159" hidden="1"/>
    <col min="255" max="255" width="5.140625" style="159" customWidth="1"/>
    <col min="256" max="256" width="9.7109375" style="159" customWidth="1"/>
    <col min="257" max="257" width="21.5703125" style="159" customWidth="1"/>
    <col min="258" max="258" width="8.140625" style="159" bestFit="1" customWidth="1"/>
    <col min="259" max="259" width="11.28515625" style="159" bestFit="1" customWidth="1"/>
    <col min="260" max="260" width="18.5703125" style="159" customWidth="1"/>
    <col min="261" max="265" width="9.140625" style="159" customWidth="1"/>
    <col min="266" max="266" width="7.28515625" style="159" customWidth="1"/>
    <col min="267" max="267" width="2" style="159" customWidth="1"/>
    <col min="268" max="511" width="0" style="159" hidden="1"/>
    <col min="512" max="512" width="2" style="159" customWidth="1"/>
    <col min="513" max="513" width="21.5703125" style="159" customWidth="1"/>
    <col min="514" max="514" width="8.140625" style="159" bestFit="1" customWidth="1"/>
    <col min="515" max="515" width="11.28515625" style="159" bestFit="1" customWidth="1"/>
    <col min="516" max="516" width="18.5703125" style="159" customWidth="1"/>
    <col min="517" max="521" width="9.140625" style="159" customWidth="1"/>
    <col min="522" max="522" width="7.28515625" style="159" customWidth="1"/>
    <col min="523" max="523" width="2" style="159" customWidth="1"/>
    <col min="524" max="767" width="0" style="159" hidden="1"/>
    <col min="768" max="768" width="2" style="159" customWidth="1"/>
    <col min="769" max="769" width="21.5703125" style="159" customWidth="1"/>
    <col min="770" max="770" width="8.140625" style="159" bestFit="1" customWidth="1"/>
    <col min="771" max="771" width="11.28515625" style="159" bestFit="1" customWidth="1"/>
    <col min="772" max="772" width="18.5703125" style="159" customWidth="1"/>
    <col min="773" max="777" width="9.140625" style="159" customWidth="1"/>
    <col min="778" max="778" width="7.28515625" style="159" customWidth="1"/>
    <col min="779" max="779" width="2" style="159" customWidth="1"/>
    <col min="780" max="1023" width="0" style="159" hidden="1"/>
    <col min="1024" max="1024" width="2" style="159" customWidth="1"/>
    <col min="1025" max="1025" width="21.5703125" style="159" customWidth="1"/>
    <col min="1026" max="1026" width="8.140625" style="159" bestFit="1" customWidth="1"/>
    <col min="1027" max="1027" width="11.28515625" style="159" bestFit="1" customWidth="1"/>
    <col min="1028" max="1028" width="18.5703125" style="159" customWidth="1"/>
    <col min="1029" max="1033" width="9.140625" style="159" customWidth="1"/>
    <col min="1034" max="1034" width="7.28515625" style="159" customWidth="1"/>
    <col min="1035" max="1035" width="2" style="159" customWidth="1"/>
    <col min="1036" max="1279" width="0" style="159" hidden="1"/>
    <col min="1280" max="1280" width="2" style="159" customWidth="1"/>
    <col min="1281" max="1281" width="21.5703125" style="159" customWidth="1"/>
    <col min="1282" max="1282" width="8.140625" style="159" bestFit="1" customWidth="1"/>
    <col min="1283" max="1283" width="11.28515625" style="159" bestFit="1" customWidth="1"/>
    <col min="1284" max="1284" width="18.5703125" style="159" customWidth="1"/>
    <col min="1285" max="1289" width="9.140625" style="159" customWidth="1"/>
    <col min="1290" max="1290" width="7.28515625" style="159" customWidth="1"/>
    <col min="1291" max="1291" width="2" style="159" customWidth="1"/>
    <col min="1292" max="1535" width="0" style="159" hidden="1"/>
    <col min="1536" max="1536" width="2" style="159" customWidth="1"/>
    <col min="1537" max="1537" width="21.5703125" style="159" customWidth="1"/>
    <col min="1538" max="1538" width="8.140625" style="159" bestFit="1" customWidth="1"/>
    <col min="1539" max="1539" width="11.28515625" style="159" bestFit="1" customWidth="1"/>
    <col min="1540" max="1540" width="18.5703125" style="159" customWidth="1"/>
    <col min="1541" max="1545" width="9.140625" style="159" customWidth="1"/>
    <col min="1546" max="1546" width="7.28515625" style="159" customWidth="1"/>
    <col min="1547" max="1547" width="2" style="159" customWidth="1"/>
    <col min="1548" max="1791" width="0" style="159" hidden="1"/>
    <col min="1792" max="1792" width="2" style="159" customWidth="1"/>
    <col min="1793" max="1793" width="21.5703125" style="159" customWidth="1"/>
    <col min="1794" max="1794" width="8.140625" style="159" bestFit="1" customWidth="1"/>
    <col min="1795" max="1795" width="11.28515625" style="159" bestFit="1" customWidth="1"/>
    <col min="1796" max="1796" width="18.5703125" style="159" customWidth="1"/>
    <col min="1797" max="1801" width="9.140625" style="159" customWidth="1"/>
    <col min="1802" max="1802" width="7.28515625" style="159" customWidth="1"/>
    <col min="1803" max="1803" width="2" style="159" customWidth="1"/>
    <col min="1804" max="2047" width="0" style="159" hidden="1"/>
    <col min="2048" max="2048" width="2" style="159" customWidth="1"/>
    <col min="2049" max="2049" width="21.5703125" style="159" customWidth="1"/>
    <col min="2050" max="2050" width="8.140625" style="159" bestFit="1" customWidth="1"/>
    <col min="2051" max="2051" width="11.28515625" style="159" bestFit="1" customWidth="1"/>
    <col min="2052" max="2052" width="18.5703125" style="159" customWidth="1"/>
    <col min="2053" max="2057" width="9.140625" style="159" customWidth="1"/>
    <col min="2058" max="2058" width="7.28515625" style="159" customWidth="1"/>
    <col min="2059" max="2059" width="2" style="159" customWidth="1"/>
    <col min="2060" max="2303" width="0" style="159" hidden="1"/>
    <col min="2304" max="2304" width="2" style="159" customWidth="1"/>
    <col min="2305" max="2305" width="21.5703125" style="159" customWidth="1"/>
    <col min="2306" max="2306" width="8.140625" style="159" bestFit="1" customWidth="1"/>
    <col min="2307" max="2307" width="11.28515625" style="159" bestFit="1" customWidth="1"/>
    <col min="2308" max="2308" width="18.5703125" style="159" customWidth="1"/>
    <col min="2309" max="2313" width="9.140625" style="159" customWidth="1"/>
    <col min="2314" max="2314" width="7.28515625" style="159" customWidth="1"/>
    <col min="2315" max="2315" width="2" style="159" customWidth="1"/>
    <col min="2316" max="2559" width="0" style="159" hidden="1"/>
    <col min="2560" max="2560" width="2" style="159" customWidth="1"/>
    <col min="2561" max="2561" width="21.5703125" style="159" customWidth="1"/>
    <col min="2562" max="2562" width="8.140625" style="159" bestFit="1" customWidth="1"/>
    <col min="2563" max="2563" width="11.28515625" style="159" bestFit="1" customWidth="1"/>
    <col min="2564" max="2564" width="18.5703125" style="159" customWidth="1"/>
    <col min="2565" max="2569" width="9.140625" style="159" customWidth="1"/>
    <col min="2570" max="2570" width="7.28515625" style="159" customWidth="1"/>
    <col min="2571" max="2571" width="2" style="159" customWidth="1"/>
    <col min="2572" max="2815" width="0" style="159" hidden="1"/>
    <col min="2816" max="2816" width="2" style="159" customWidth="1"/>
    <col min="2817" max="2817" width="21.5703125" style="159" customWidth="1"/>
    <col min="2818" max="2818" width="8.140625" style="159" bestFit="1" customWidth="1"/>
    <col min="2819" max="2819" width="11.28515625" style="159" bestFit="1" customWidth="1"/>
    <col min="2820" max="2820" width="18.5703125" style="159" customWidth="1"/>
    <col min="2821" max="2825" width="9.140625" style="159" customWidth="1"/>
    <col min="2826" max="2826" width="7.28515625" style="159" customWidth="1"/>
    <col min="2827" max="2827" width="2" style="159" customWidth="1"/>
    <col min="2828" max="3071" width="0" style="159" hidden="1"/>
    <col min="3072" max="3072" width="2" style="159" customWidth="1"/>
    <col min="3073" max="3073" width="21.5703125" style="159" customWidth="1"/>
    <col min="3074" max="3074" width="8.140625" style="159" bestFit="1" customWidth="1"/>
    <col min="3075" max="3075" width="11.28515625" style="159" bestFit="1" customWidth="1"/>
    <col min="3076" max="3076" width="18.5703125" style="159" customWidth="1"/>
    <col min="3077" max="3081" width="9.140625" style="159" customWidth="1"/>
    <col min="3082" max="3082" width="7.28515625" style="159" customWidth="1"/>
    <col min="3083" max="3083" width="2" style="159" customWidth="1"/>
    <col min="3084" max="3327" width="0" style="159" hidden="1"/>
    <col min="3328" max="3328" width="2" style="159" customWidth="1"/>
    <col min="3329" max="3329" width="21.5703125" style="159" customWidth="1"/>
    <col min="3330" max="3330" width="8.140625" style="159" bestFit="1" customWidth="1"/>
    <col min="3331" max="3331" width="11.28515625" style="159" bestFit="1" customWidth="1"/>
    <col min="3332" max="3332" width="18.5703125" style="159" customWidth="1"/>
    <col min="3333" max="3337" width="9.140625" style="159" customWidth="1"/>
    <col min="3338" max="3338" width="7.28515625" style="159" customWidth="1"/>
    <col min="3339" max="3339" width="2" style="159" customWidth="1"/>
    <col min="3340" max="3583" width="0" style="159" hidden="1"/>
    <col min="3584" max="3584" width="2" style="159" customWidth="1"/>
    <col min="3585" max="3585" width="21.5703125" style="159" customWidth="1"/>
    <col min="3586" max="3586" width="8.140625" style="159" bestFit="1" customWidth="1"/>
    <col min="3587" max="3587" width="11.28515625" style="159" bestFit="1" customWidth="1"/>
    <col min="3588" max="3588" width="18.5703125" style="159" customWidth="1"/>
    <col min="3589" max="3593" width="9.140625" style="159" customWidth="1"/>
    <col min="3594" max="3594" width="7.28515625" style="159" customWidth="1"/>
    <col min="3595" max="3595" width="2" style="159" customWidth="1"/>
    <col min="3596" max="3839" width="0" style="159" hidden="1"/>
    <col min="3840" max="3840" width="2" style="159" customWidth="1"/>
    <col min="3841" max="3841" width="21.5703125" style="159" customWidth="1"/>
    <col min="3842" max="3842" width="8.140625" style="159" bestFit="1" customWidth="1"/>
    <col min="3843" max="3843" width="11.28515625" style="159" bestFit="1" customWidth="1"/>
    <col min="3844" max="3844" width="18.5703125" style="159" customWidth="1"/>
    <col min="3845" max="3849" width="9.140625" style="159" customWidth="1"/>
    <col min="3850" max="3850" width="7.28515625" style="159" customWidth="1"/>
    <col min="3851" max="3851" width="2" style="159" customWidth="1"/>
    <col min="3852" max="4095" width="0" style="159" hidden="1"/>
    <col min="4096" max="4096" width="2" style="159" customWidth="1"/>
    <col min="4097" max="4097" width="21.5703125" style="159" customWidth="1"/>
    <col min="4098" max="4098" width="8.140625" style="159" bestFit="1" customWidth="1"/>
    <col min="4099" max="4099" width="11.28515625" style="159" bestFit="1" customWidth="1"/>
    <col min="4100" max="4100" width="18.5703125" style="159" customWidth="1"/>
    <col min="4101" max="4105" width="9.140625" style="159" customWidth="1"/>
    <col min="4106" max="4106" width="7.28515625" style="159" customWidth="1"/>
    <col min="4107" max="4107" width="2" style="159" customWidth="1"/>
    <col min="4108" max="4351" width="0" style="159" hidden="1"/>
    <col min="4352" max="4352" width="2" style="159" customWidth="1"/>
    <col min="4353" max="4353" width="21.5703125" style="159" customWidth="1"/>
    <col min="4354" max="4354" width="8.140625" style="159" bestFit="1" customWidth="1"/>
    <col min="4355" max="4355" width="11.28515625" style="159" bestFit="1" customWidth="1"/>
    <col min="4356" max="4356" width="18.5703125" style="159" customWidth="1"/>
    <col min="4357" max="4361" width="9.140625" style="159" customWidth="1"/>
    <col min="4362" max="4362" width="7.28515625" style="159" customWidth="1"/>
    <col min="4363" max="4363" width="2" style="159" customWidth="1"/>
    <col min="4364" max="4607" width="0" style="159" hidden="1"/>
    <col min="4608" max="4608" width="2" style="159" customWidth="1"/>
    <col min="4609" max="4609" width="21.5703125" style="159" customWidth="1"/>
    <col min="4610" max="4610" width="8.140625" style="159" bestFit="1" customWidth="1"/>
    <col min="4611" max="4611" width="11.28515625" style="159" bestFit="1" customWidth="1"/>
    <col min="4612" max="4612" width="18.5703125" style="159" customWidth="1"/>
    <col min="4613" max="4617" width="9.140625" style="159" customWidth="1"/>
    <col min="4618" max="4618" width="7.28515625" style="159" customWidth="1"/>
    <col min="4619" max="4619" width="2" style="159" customWidth="1"/>
    <col min="4620" max="4863" width="0" style="159" hidden="1"/>
    <col min="4864" max="4864" width="2" style="159" customWidth="1"/>
    <col min="4865" max="4865" width="21.5703125" style="159" customWidth="1"/>
    <col min="4866" max="4866" width="8.140625" style="159" bestFit="1" customWidth="1"/>
    <col min="4867" max="4867" width="11.28515625" style="159" bestFit="1" customWidth="1"/>
    <col min="4868" max="4868" width="18.5703125" style="159" customWidth="1"/>
    <col min="4869" max="4873" width="9.140625" style="159" customWidth="1"/>
    <col min="4874" max="4874" width="7.28515625" style="159" customWidth="1"/>
    <col min="4875" max="4875" width="2" style="159" customWidth="1"/>
    <col min="4876" max="5119" width="0" style="159" hidden="1"/>
    <col min="5120" max="5120" width="2" style="159" customWidth="1"/>
    <col min="5121" max="5121" width="21.5703125" style="159" customWidth="1"/>
    <col min="5122" max="5122" width="8.140625" style="159" bestFit="1" customWidth="1"/>
    <col min="5123" max="5123" width="11.28515625" style="159" bestFit="1" customWidth="1"/>
    <col min="5124" max="5124" width="18.5703125" style="159" customWidth="1"/>
    <col min="5125" max="5129" width="9.140625" style="159" customWidth="1"/>
    <col min="5130" max="5130" width="7.28515625" style="159" customWidth="1"/>
    <col min="5131" max="5131" width="2" style="159" customWidth="1"/>
    <col min="5132" max="5375" width="0" style="159" hidden="1"/>
    <col min="5376" max="5376" width="2" style="159" customWidth="1"/>
    <col min="5377" max="5377" width="21.5703125" style="159" customWidth="1"/>
    <col min="5378" max="5378" width="8.140625" style="159" bestFit="1" customWidth="1"/>
    <col min="5379" max="5379" width="11.28515625" style="159" bestFit="1" customWidth="1"/>
    <col min="5380" max="5380" width="18.5703125" style="159" customWidth="1"/>
    <col min="5381" max="5385" width="9.140625" style="159" customWidth="1"/>
    <col min="5386" max="5386" width="7.28515625" style="159" customWidth="1"/>
    <col min="5387" max="5387" width="2" style="159" customWidth="1"/>
    <col min="5388" max="5631" width="0" style="159" hidden="1"/>
    <col min="5632" max="5632" width="2" style="159" customWidth="1"/>
    <col min="5633" max="5633" width="21.5703125" style="159" customWidth="1"/>
    <col min="5634" max="5634" width="8.140625" style="159" bestFit="1" customWidth="1"/>
    <col min="5635" max="5635" width="11.28515625" style="159" bestFit="1" customWidth="1"/>
    <col min="5636" max="5636" width="18.5703125" style="159" customWidth="1"/>
    <col min="5637" max="5641" width="9.140625" style="159" customWidth="1"/>
    <col min="5642" max="5642" width="7.28515625" style="159" customWidth="1"/>
    <col min="5643" max="5643" width="2" style="159" customWidth="1"/>
    <col min="5644" max="5887" width="0" style="159" hidden="1"/>
    <col min="5888" max="5888" width="2" style="159" customWidth="1"/>
    <col min="5889" max="5889" width="21.5703125" style="159" customWidth="1"/>
    <col min="5890" max="5890" width="8.140625" style="159" bestFit="1" customWidth="1"/>
    <col min="5891" max="5891" width="11.28515625" style="159" bestFit="1" customWidth="1"/>
    <col min="5892" max="5892" width="18.5703125" style="159" customWidth="1"/>
    <col min="5893" max="5897" width="9.140625" style="159" customWidth="1"/>
    <col min="5898" max="5898" width="7.28515625" style="159" customWidth="1"/>
    <col min="5899" max="5899" width="2" style="159" customWidth="1"/>
    <col min="5900" max="6143" width="0" style="159" hidden="1"/>
    <col min="6144" max="6144" width="2" style="159" customWidth="1"/>
    <col min="6145" max="6145" width="21.5703125" style="159" customWidth="1"/>
    <col min="6146" max="6146" width="8.140625" style="159" bestFit="1" customWidth="1"/>
    <col min="6147" max="6147" width="11.28515625" style="159" bestFit="1" customWidth="1"/>
    <col min="6148" max="6148" width="18.5703125" style="159" customWidth="1"/>
    <col min="6149" max="6153" width="9.140625" style="159" customWidth="1"/>
    <col min="6154" max="6154" width="7.28515625" style="159" customWidth="1"/>
    <col min="6155" max="6155" width="2" style="159" customWidth="1"/>
    <col min="6156" max="6399" width="0" style="159" hidden="1"/>
    <col min="6400" max="6400" width="2" style="159" customWidth="1"/>
    <col min="6401" max="6401" width="21.5703125" style="159" customWidth="1"/>
    <col min="6402" max="6402" width="8.140625" style="159" bestFit="1" customWidth="1"/>
    <col min="6403" max="6403" width="11.28515625" style="159" bestFit="1" customWidth="1"/>
    <col min="6404" max="6404" width="18.5703125" style="159" customWidth="1"/>
    <col min="6405" max="6409" width="9.140625" style="159" customWidth="1"/>
    <col min="6410" max="6410" width="7.28515625" style="159" customWidth="1"/>
    <col min="6411" max="6411" width="2" style="159" customWidth="1"/>
    <col min="6412" max="6655" width="0" style="159" hidden="1"/>
    <col min="6656" max="6656" width="2" style="159" customWidth="1"/>
    <col min="6657" max="6657" width="21.5703125" style="159" customWidth="1"/>
    <col min="6658" max="6658" width="8.140625" style="159" bestFit="1" customWidth="1"/>
    <col min="6659" max="6659" width="11.28515625" style="159" bestFit="1" customWidth="1"/>
    <col min="6660" max="6660" width="18.5703125" style="159" customWidth="1"/>
    <col min="6661" max="6665" width="9.140625" style="159" customWidth="1"/>
    <col min="6666" max="6666" width="7.28515625" style="159" customWidth="1"/>
    <col min="6667" max="6667" width="2" style="159" customWidth="1"/>
    <col min="6668" max="6911" width="0" style="159" hidden="1"/>
    <col min="6912" max="6912" width="2" style="159" customWidth="1"/>
    <col min="6913" max="6913" width="21.5703125" style="159" customWidth="1"/>
    <col min="6914" max="6914" width="8.140625" style="159" bestFit="1" customWidth="1"/>
    <col min="6915" max="6915" width="11.28515625" style="159" bestFit="1" customWidth="1"/>
    <col min="6916" max="6916" width="18.5703125" style="159" customWidth="1"/>
    <col min="6917" max="6921" width="9.140625" style="159" customWidth="1"/>
    <col min="6922" max="6922" width="7.28515625" style="159" customWidth="1"/>
    <col min="6923" max="6923" width="2" style="159" customWidth="1"/>
    <col min="6924" max="7167" width="0" style="159" hidden="1"/>
    <col min="7168" max="7168" width="2" style="159" customWidth="1"/>
    <col min="7169" max="7169" width="21.5703125" style="159" customWidth="1"/>
    <col min="7170" max="7170" width="8.140625" style="159" bestFit="1" customWidth="1"/>
    <col min="7171" max="7171" width="11.28515625" style="159" bestFit="1" customWidth="1"/>
    <col min="7172" max="7172" width="18.5703125" style="159" customWidth="1"/>
    <col min="7173" max="7177" width="9.140625" style="159" customWidth="1"/>
    <col min="7178" max="7178" width="7.28515625" style="159" customWidth="1"/>
    <col min="7179" max="7179" width="2" style="159" customWidth="1"/>
    <col min="7180" max="7423" width="0" style="159" hidden="1"/>
    <col min="7424" max="7424" width="2" style="159" customWidth="1"/>
    <col min="7425" max="7425" width="21.5703125" style="159" customWidth="1"/>
    <col min="7426" max="7426" width="8.140625" style="159" bestFit="1" customWidth="1"/>
    <col min="7427" max="7427" width="11.28515625" style="159" bestFit="1" customWidth="1"/>
    <col min="7428" max="7428" width="18.5703125" style="159" customWidth="1"/>
    <col min="7429" max="7433" width="9.140625" style="159" customWidth="1"/>
    <col min="7434" max="7434" width="7.28515625" style="159" customWidth="1"/>
    <col min="7435" max="7435" width="2" style="159" customWidth="1"/>
    <col min="7436" max="7679" width="0" style="159" hidden="1"/>
    <col min="7680" max="7680" width="2" style="159" customWidth="1"/>
    <col min="7681" max="7681" width="21.5703125" style="159" customWidth="1"/>
    <col min="7682" max="7682" width="8.140625" style="159" bestFit="1" customWidth="1"/>
    <col min="7683" max="7683" width="11.28515625" style="159" bestFit="1" customWidth="1"/>
    <col min="7684" max="7684" width="18.5703125" style="159" customWidth="1"/>
    <col min="7685" max="7689" width="9.140625" style="159" customWidth="1"/>
    <col min="7690" max="7690" width="7.28515625" style="159" customWidth="1"/>
    <col min="7691" max="7691" width="2" style="159" customWidth="1"/>
    <col min="7692" max="7935" width="0" style="159" hidden="1"/>
    <col min="7936" max="7936" width="2" style="159" customWidth="1"/>
    <col min="7937" max="7937" width="21.5703125" style="159" customWidth="1"/>
    <col min="7938" max="7938" width="8.140625" style="159" bestFit="1" customWidth="1"/>
    <col min="7939" max="7939" width="11.28515625" style="159" bestFit="1" customWidth="1"/>
    <col min="7940" max="7940" width="18.5703125" style="159" customWidth="1"/>
    <col min="7941" max="7945" width="9.140625" style="159" customWidth="1"/>
    <col min="7946" max="7946" width="7.28515625" style="159" customWidth="1"/>
    <col min="7947" max="7947" width="2" style="159" customWidth="1"/>
    <col min="7948" max="8191" width="0" style="159" hidden="1"/>
    <col min="8192" max="8192" width="2" style="159" customWidth="1"/>
    <col min="8193" max="8193" width="21.5703125" style="159" customWidth="1"/>
    <col min="8194" max="8194" width="8.140625" style="159" bestFit="1" customWidth="1"/>
    <col min="8195" max="8195" width="11.28515625" style="159" bestFit="1" customWidth="1"/>
    <col min="8196" max="8196" width="18.5703125" style="159" customWidth="1"/>
    <col min="8197" max="8201" width="9.140625" style="159" customWidth="1"/>
    <col min="8202" max="8202" width="7.28515625" style="159" customWidth="1"/>
    <col min="8203" max="8203" width="2" style="159" customWidth="1"/>
    <col min="8204" max="8447" width="0" style="159" hidden="1"/>
    <col min="8448" max="8448" width="2" style="159" customWidth="1"/>
    <col min="8449" max="8449" width="21.5703125" style="159" customWidth="1"/>
    <col min="8450" max="8450" width="8.140625" style="159" bestFit="1" customWidth="1"/>
    <col min="8451" max="8451" width="11.28515625" style="159" bestFit="1" customWidth="1"/>
    <col min="8452" max="8452" width="18.5703125" style="159" customWidth="1"/>
    <col min="8453" max="8457" width="9.140625" style="159" customWidth="1"/>
    <col min="8458" max="8458" width="7.28515625" style="159" customWidth="1"/>
    <col min="8459" max="8459" width="2" style="159" customWidth="1"/>
    <col min="8460" max="8703" width="0" style="159" hidden="1"/>
    <col min="8704" max="8704" width="2" style="159" customWidth="1"/>
    <col min="8705" max="8705" width="21.5703125" style="159" customWidth="1"/>
    <col min="8706" max="8706" width="8.140625" style="159" bestFit="1" customWidth="1"/>
    <col min="8707" max="8707" width="11.28515625" style="159" bestFit="1" customWidth="1"/>
    <col min="8708" max="8708" width="18.5703125" style="159" customWidth="1"/>
    <col min="8709" max="8713" width="9.140625" style="159" customWidth="1"/>
    <col min="8714" max="8714" width="7.28515625" style="159" customWidth="1"/>
    <col min="8715" max="8715" width="2" style="159" customWidth="1"/>
    <col min="8716" max="8959" width="0" style="159" hidden="1"/>
    <col min="8960" max="8960" width="2" style="159" customWidth="1"/>
    <col min="8961" max="8961" width="21.5703125" style="159" customWidth="1"/>
    <col min="8962" max="8962" width="8.140625" style="159" bestFit="1" customWidth="1"/>
    <col min="8963" max="8963" width="11.28515625" style="159" bestFit="1" customWidth="1"/>
    <col min="8964" max="8964" width="18.5703125" style="159" customWidth="1"/>
    <col min="8965" max="8969" width="9.140625" style="159" customWidth="1"/>
    <col min="8970" max="8970" width="7.28515625" style="159" customWidth="1"/>
    <col min="8971" max="8971" width="2" style="159" customWidth="1"/>
    <col min="8972" max="9215" width="0" style="159" hidden="1"/>
    <col min="9216" max="9216" width="2" style="159" customWidth="1"/>
    <col min="9217" max="9217" width="21.5703125" style="159" customWidth="1"/>
    <col min="9218" max="9218" width="8.140625" style="159" bestFit="1" customWidth="1"/>
    <col min="9219" max="9219" width="11.28515625" style="159" bestFit="1" customWidth="1"/>
    <col min="9220" max="9220" width="18.5703125" style="159" customWidth="1"/>
    <col min="9221" max="9225" width="9.140625" style="159" customWidth="1"/>
    <col min="9226" max="9226" width="7.28515625" style="159" customWidth="1"/>
    <col min="9227" max="9227" width="2" style="159" customWidth="1"/>
    <col min="9228" max="9471" width="0" style="159" hidden="1"/>
    <col min="9472" max="9472" width="2" style="159" customWidth="1"/>
    <col min="9473" max="9473" width="21.5703125" style="159" customWidth="1"/>
    <col min="9474" max="9474" width="8.140625" style="159" bestFit="1" customWidth="1"/>
    <col min="9475" max="9475" width="11.28515625" style="159" bestFit="1" customWidth="1"/>
    <col min="9476" max="9476" width="18.5703125" style="159" customWidth="1"/>
    <col min="9477" max="9481" width="9.140625" style="159" customWidth="1"/>
    <col min="9482" max="9482" width="7.28515625" style="159" customWidth="1"/>
    <col min="9483" max="9483" width="2" style="159" customWidth="1"/>
    <col min="9484" max="9727" width="0" style="159" hidden="1"/>
    <col min="9728" max="9728" width="2" style="159" customWidth="1"/>
    <col min="9729" max="9729" width="21.5703125" style="159" customWidth="1"/>
    <col min="9730" max="9730" width="8.140625" style="159" bestFit="1" customWidth="1"/>
    <col min="9731" max="9731" width="11.28515625" style="159" bestFit="1" customWidth="1"/>
    <col min="9732" max="9732" width="18.5703125" style="159" customWidth="1"/>
    <col min="9733" max="9737" width="9.140625" style="159" customWidth="1"/>
    <col min="9738" max="9738" width="7.28515625" style="159" customWidth="1"/>
    <col min="9739" max="9739" width="2" style="159" customWidth="1"/>
    <col min="9740" max="9983" width="0" style="159" hidden="1"/>
    <col min="9984" max="9984" width="2" style="159" customWidth="1"/>
    <col min="9985" max="9985" width="21.5703125" style="159" customWidth="1"/>
    <col min="9986" max="9986" width="8.140625" style="159" bestFit="1" customWidth="1"/>
    <col min="9987" max="9987" width="11.28515625" style="159" bestFit="1" customWidth="1"/>
    <col min="9988" max="9988" width="18.5703125" style="159" customWidth="1"/>
    <col min="9989" max="9993" width="9.140625" style="159" customWidth="1"/>
    <col min="9994" max="9994" width="7.28515625" style="159" customWidth="1"/>
    <col min="9995" max="9995" width="2" style="159" customWidth="1"/>
    <col min="9996" max="10239" width="0" style="159" hidden="1"/>
    <col min="10240" max="10240" width="2" style="159" customWidth="1"/>
    <col min="10241" max="10241" width="21.5703125" style="159" customWidth="1"/>
    <col min="10242" max="10242" width="8.140625" style="159" bestFit="1" customWidth="1"/>
    <col min="10243" max="10243" width="11.28515625" style="159" bestFit="1" customWidth="1"/>
    <col min="10244" max="10244" width="18.5703125" style="159" customWidth="1"/>
    <col min="10245" max="10249" width="9.140625" style="159" customWidth="1"/>
    <col min="10250" max="10250" width="7.28515625" style="159" customWidth="1"/>
    <col min="10251" max="10251" width="2" style="159" customWidth="1"/>
    <col min="10252" max="10495" width="0" style="159" hidden="1"/>
    <col min="10496" max="10496" width="2" style="159" customWidth="1"/>
    <col min="10497" max="10497" width="21.5703125" style="159" customWidth="1"/>
    <col min="10498" max="10498" width="8.140625" style="159" bestFit="1" customWidth="1"/>
    <col min="10499" max="10499" width="11.28515625" style="159" bestFit="1" customWidth="1"/>
    <col min="10500" max="10500" width="18.5703125" style="159" customWidth="1"/>
    <col min="10501" max="10505" width="9.140625" style="159" customWidth="1"/>
    <col min="10506" max="10506" width="7.28515625" style="159" customWidth="1"/>
    <col min="10507" max="10507" width="2" style="159" customWidth="1"/>
    <col min="10508" max="10751" width="0" style="159" hidden="1"/>
    <col min="10752" max="10752" width="2" style="159" customWidth="1"/>
    <col min="10753" max="10753" width="21.5703125" style="159" customWidth="1"/>
    <col min="10754" max="10754" width="8.140625" style="159" bestFit="1" customWidth="1"/>
    <col min="10755" max="10755" width="11.28515625" style="159" bestFit="1" customWidth="1"/>
    <col min="10756" max="10756" width="18.5703125" style="159" customWidth="1"/>
    <col min="10757" max="10761" width="9.140625" style="159" customWidth="1"/>
    <col min="10762" max="10762" width="7.28515625" style="159" customWidth="1"/>
    <col min="10763" max="10763" width="2" style="159" customWidth="1"/>
    <col min="10764" max="11007" width="0" style="159" hidden="1"/>
    <col min="11008" max="11008" width="2" style="159" customWidth="1"/>
    <col min="11009" max="11009" width="21.5703125" style="159" customWidth="1"/>
    <col min="11010" max="11010" width="8.140625" style="159" bestFit="1" customWidth="1"/>
    <col min="11011" max="11011" width="11.28515625" style="159" bestFit="1" customWidth="1"/>
    <col min="11012" max="11012" width="18.5703125" style="159" customWidth="1"/>
    <col min="11013" max="11017" width="9.140625" style="159" customWidth="1"/>
    <col min="11018" max="11018" width="7.28515625" style="159" customWidth="1"/>
    <col min="11019" max="11019" width="2" style="159" customWidth="1"/>
    <col min="11020" max="11263" width="0" style="159" hidden="1"/>
    <col min="11264" max="11264" width="2" style="159" customWidth="1"/>
    <col min="11265" max="11265" width="21.5703125" style="159" customWidth="1"/>
    <col min="11266" max="11266" width="8.140625" style="159" bestFit="1" customWidth="1"/>
    <col min="11267" max="11267" width="11.28515625" style="159" bestFit="1" customWidth="1"/>
    <col min="11268" max="11268" width="18.5703125" style="159" customWidth="1"/>
    <col min="11269" max="11273" width="9.140625" style="159" customWidth="1"/>
    <col min="11274" max="11274" width="7.28515625" style="159" customWidth="1"/>
    <col min="11275" max="11275" width="2" style="159" customWidth="1"/>
    <col min="11276" max="11519" width="0" style="159" hidden="1"/>
    <col min="11520" max="11520" width="2" style="159" customWidth="1"/>
    <col min="11521" max="11521" width="21.5703125" style="159" customWidth="1"/>
    <col min="11522" max="11522" width="8.140625" style="159" bestFit="1" customWidth="1"/>
    <col min="11523" max="11523" width="11.28515625" style="159" bestFit="1" customWidth="1"/>
    <col min="11524" max="11524" width="18.5703125" style="159" customWidth="1"/>
    <col min="11525" max="11529" width="9.140625" style="159" customWidth="1"/>
    <col min="11530" max="11530" width="7.28515625" style="159" customWidth="1"/>
    <col min="11531" max="11531" width="2" style="159" customWidth="1"/>
    <col min="11532" max="11775" width="0" style="159" hidden="1"/>
    <col min="11776" max="11776" width="2" style="159" customWidth="1"/>
    <col min="11777" max="11777" width="21.5703125" style="159" customWidth="1"/>
    <col min="11778" max="11778" width="8.140625" style="159" bestFit="1" customWidth="1"/>
    <col min="11779" max="11779" width="11.28515625" style="159" bestFit="1" customWidth="1"/>
    <col min="11780" max="11780" width="18.5703125" style="159" customWidth="1"/>
    <col min="11781" max="11785" width="9.140625" style="159" customWidth="1"/>
    <col min="11786" max="11786" width="7.28515625" style="159" customWidth="1"/>
    <col min="11787" max="11787" width="2" style="159" customWidth="1"/>
    <col min="11788" max="12031" width="0" style="159" hidden="1"/>
    <col min="12032" max="12032" width="2" style="159" customWidth="1"/>
    <col min="12033" max="12033" width="21.5703125" style="159" customWidth="1"/>
    <col min="12034" max="12034" width="8.140625" style="159" bestFit="1" customWidth="1"/>
    <col min="12035" max="12035" width="11.28515625" style="159" bestFit="1" customWidth="1"/>
    <col min="12036" max="12036" width="18.5703125" style="159" customWidth="1"/>
    <col min="12037" max="12041" width="9.140625" style="159" customWidth="1"/>
    <col min="12042" max="12042" width="7.28515625" style="159" customWidth="1"/>
    <col min="12043" max="12043" width="2" style="159" customWidth="1"/>
    <col min="12044" max="12287" width="0" style="159" hidden="1"/>
    <col min="12288" max="12288" width="2" style="159" customWidth="1"/>
    <col min="12289" max="12289" width="21.5703125" style="159" customWidth="1"/>
    <col min="12290" max="12290" width="8.140625" style="159" bestFit="1" customWidth="1"/>
    <col min="12291" max="12291" width="11.28515625" style="159" bestFit="1" customWidth="1"/>
    <col min="12292" max="12292" width="18.5703125" style="159" customWidth="1"/>
    <col min="12293" max="12297" width="9.140625" style="159" customWidth="1"/>
    <col min="12298" max="12298" width="7.28515625" style="159" customWidth="1"/>
    <col min="12299" max="12299" width="2" style="159" customWidth="1"/>
    <col min="12300" max="12543" width="0" style="159" hidden="1"/>
    <col min="12544" max="12544" width="2" style="159" customWidth="1"/>
    <col min="12545" max="12545" width="21.5703125" style="159" customWidth="1"/>
    <col min="12546" max="12546" width="8.140625" style="159" bestFit="1" customWidth="1"/>
    <col min="12547" max="12547" width="11.28515625" style="159" bestFit="1" customWidth="1"/>
    <col min="12548" max="12548" width="18.5703125" style="159" customWidth="1"/>
    <col min="12549" max="12553" width="9.140625" style="159" customWidth="1"/>
    <col min="12554" max="12554" width="7.28515625" style="159" customWidth="1"/>
    <col min="12555" max="12555" width="2" style="159" customWidth="1"/>
    <col min="12556" max="12799" width="0" style="159" hidden="1"/>
    <col min="12800" max="12800" width="2" style="159" customWidth="1"/>
    <col min="12801" max="12801" width="21.5703125" style="159" customWidth="1"/>
    <col min="12802" max="12802" width="8.140625" style="159" bestFit="1" customWidth="1"/>
    <col min="12803" max="12803" width="11.28515625" style="159" bestFit="1" customWidth="1"/>
    <col min="12804" max="12804" width="18.5703125" style="159" customWidth="1"/>
    <col min="12805" max="12809" width="9.140625" style="159" customWidth="1"/>
    <col min="12810" max="12810" width="7.28515625" style="159" customWidth="1"/>
    <col min="12811" max="12811" width="2" style="159" customWidth="1"/>
    <col min="12812" max="13055" width="0" style="159" hidden="1"/>
    <col min="13056" max="13056" width="2" style="159" customWidth="1"/>
    <col min="13057" max="13057" width="21.5703125" style="159" customWidth="1"/>
    <col min="13058" max="13058" width="8.140625" style="159" bestFit="1" customWidth="1"/>
    <col min="13059" max="13059" width="11.28515625" style="159" bestFit="1" customWidth="1"/>
    <col min="13060" max="13060" width="18.5703125" style="159" customWidth="1"/>
    <col min="13061" max="13065" width="9.140625" style="159" customWidth="1"/>
    <col min="13066" max="13066" width="7.28515625" style="159" customWidth="1"/>
    <col min="13067" max="13067" width="2" style="159" customWidth="1"/>
    <col min="13068" max="13311" width="0" style="159" hidden="1"/>
    <col min="13312" max="13312" width="2" style="159" customWidth="1"/>
    <col min="13313" max="13313" width="21.5703125" style="159" customWidth="1"/>
    <col min="13314" max="13314" width="8.140625" style="159" bestFit="1" customWidth="1"/>
    <col min="13315" max="13315" width="11.28515625" style="159" bestFit="1" customWidth="1"/>
    <col min="13316" max="13316" width="18.5703125" style="159" customWidth="1"/>
    <col min="13317" max="13321" width="9.140625" style="159" customWidth="1"/>
    <col min="13322" max="13322" width="7.28515625" style="159" customWidth="1"/>
    <col min="13323" max="13323" width="2" style="159" customWidth="1"/>
    <col min="13324" max="13567" width="0" style="159" hidden="1"/>
    <col min="13568" max="13568" width="2" style="159" customWidth="1"/>
    <col min="13569" max="13569" width="21.5703125" style="159" customWidth="1"/>
    <col min="13570" max="13570" width="8.140625" style="159" bestFit="1" customWidth="1"/>
    <col min="13571" max="13571" width="11.28515625" style="159" bestFit="1" customWidth="1"/>
    <col min="13572" max="13572" width="18.5703125" style="159" customWidth="1"/>
    <col min="13573" max="13577" width="9.140625" style="159" customWidth="1"/>
    <col min="13578" max="13578" width="7.28515625" style="159" customWidth="1"/>
    <col min="13579" max="13579" width="2" style="159" customWidth="1"/>
    <col min="13580" max="13823" width="0" style="159" hidden="1"/>
    <col min="13824" max="13824" width="2" style="159" customWidth="1"/>
    <col min="13825" max="13825" width="21.5703125" style="159" customWidth="1"/>
    <col min="13826" max="13826" width="8.140625" style="159" bestFit="1" customWidth="1"/>
    <col min="13827" max="13827" width="11.28515625" style="159" bestFit="1" customWidth="1"/>
    <col min="13828" max="13828" width="18.5703125" style="159" customWidth="1"/>
    <col min="13829" max="13833" width="9.140625" style="159" customWidth="1"/>
    <col min="13834" max="13834" width="7.28515625" style="159" customWidth="1"/>
    <col min="13835" max="13835" width="2" style="159" customWidth="1"/>
    <col min="13836" max="14079" width="0" style="159" hidden="1"/>
    <col min="14080" max="14080" width="2" style="159" customWidth="1"/>
    <col min="14081" max="14081" width="21.5703125" style="159" customWidth="1"/>
    <col min="14082" max="14082" width="8.140625" style="159" bestFit="1" customWidth="1"/>
    <col min="14083" max="14083" width="11.28515625" style="159" bestFit="1" customWidth="1"/>
    <col min="14084" max="14084" width="18.5703125" style="159" customWidth="1"/>
    <col min="14085" max="14089" width="9.140625" style="159" customWidth="1"/>
    <col min="14090" max="14090" width="7.28515625" style="159" customWidth="1"/>
    <col min="14091" max="14091" width="2" style="159" customWidth="1"/>
    <col min="14092" max="14335" width="0" style="159" hidden="1"/>
    <col min="14336" max="14336" width="2" style="159" customWidth="1"/>
    <col min="14337" max="14337" width="21.5703125" style="159" customWidth="1"/>
    <col min="14338" max="14338" width="8.140625" style="159" bestFit="1" customWidth="1"/>
    <col min="14339" max="14339" width="11.28515625" style="159" bestFit="1" customWidth="1"/>
    <col min="14340" max="14340" width="18.5703125" style="159" customWidth="1"/>
    <col min="14341" max="14345" width="9.140625" style="159" customWidth="1"/>
    <col min="14346" max="14346" width="7.28515625" style="159" customWidth="1"/>
    <col min="14347" max="14347" width="2" style="159" customWidth="1"/>
    <col min="14348" max="14591" width="0" style="159" hidden="1"/>
    <col min="14592" max="14592" width="2" style="159" customWidth="1"/>
    <col min="14593" max="14593" width="21.5703125" style="159" customWidth="1"/>
    <col min="14594" max="14594" width="8.140625" style="159" bestFit="1" customWidth="1"/>
    <col min="14595" max="14595" width="11.28515625" style="159" bestFit="1" customWidth="1"/>
    <col min="14596" max="14596" width="18.5703125" style="159" customWidth="1"/>
    <col min="14597" max="14601" width="9.140625" style="159" customWidth="1"/>
    <col min="14602" max="14602" width="7.28515625" style="159" customWidth="1"/>
    <col min="14603" max="14603" width="2" style="159" customWidth="1"/>
    <col min="14604" max="14847" width="0" style="159" hidden="1"/>
    <col min="14848" max="14848" width="2" style="159" customWidth="1"/>
    <col min="14849" max="14849" width="21.5703125" style="159" customWidth="1"/>
    <col min="14850" max="14850" width="8.140625" style="159" bestFit="1" customWidth="1"/>
    <col min="14851" max="14851" width="11.28515625" style="159" bestFit="1" customWidth="1"/>
    <col min="14852" max="14852" width="18.5703125" style="159" customWidth="1"/>
    <col min="14853" max="14857" width="9.140625" style="159" customWidth="1"/>
    <col min="14858" max="14858" width="7.28515625" style="159" customWidth="1"/>
    <col min="14859" max="14859" width="2" style="159" customWidth="1"/>
    <col min="14860" max="15103" width="0" style="159" hidden="1"/>
    <col min="15104" max="15104" width="2" style="159" customWidth="1"/>
    <col min="15105" max="15105" width="21.5703125" style="159" customWidth="1"/>
    <col min="15106" max="15106" width="8.140625" style="159" bestFit="1" customWidth="1"/>
    <col min="15107" max="15107" width="11.28515625" style="159" bestFit="1" customWidth="1"/>
    <col min="15108" max="15108" width="18.5703125" style="159" customWidth="1"/>
    <col min="15109" max="15113" width="9.140625" style="159" customWidth="1"/>
    <col min="15114" max="15114" width="7.28515625" style="159" customWidth="1"/>
    <col min="15115" max="15115" width="2" style="159" customWidth="1"/>
    <col min="15116" max="15359" width="0" style="159" hidden="1"/>
    <col min="15360" max="15360" width="2" style="159" customWidth="1"/>
    <col min="15361" max="15361" width="21.5703125" style="159" customWidth="1"/>
    <col min="15362" max="15362" width="8.140625" style="159" bestFit="1" customWidth="1"/>
    <col min="15363" max="15363" width="11.28515625" style="159" bestFit="1" customWidth="1"/>
    <col min="15364" max="15364" width="18.5703125" style="159" customWidth="1"/>
    <col min="15365" max="15369" width="9.140625" style="159" customWidth="1"/>
    <col min="15370" max="15370" width="7.28515625" style="159" customWidth="1"/>
    <col min="15371" max="15371" width="2" style="159" customWidth="1"/>
    <col min="15372" max="15615" width="0" style="159" hidden="1"/>
    <col min="15616" max="15616" width="2" style="159" customWidth="1"/>
    <col min="15617" max="15617" width="21.5703125" style="159" customWidth="1"/>
    <col min="15618" max="15618" width="8.140625" style="159" bestFit="1" customWidth="1"/>
    <col min="15619" max="15619" width="11.28515625" style="159" bestFit="1" customWidth="1"/>
    <col min="15620" max="15620" width="18.5703125" style="159" customWidth="1"/>
    <col min="15621" max="15625" width="9.140625" style="159" customWidth="1"/>
    <col min="15626" max="15626" width="7.28515625" style="159" customWidth="1"/>
    <col min="15627" max="15627" width="2" style="159" customWidth="1"/>
    <col min="15628" max="15871" width="0" style="159" hidden="1"/>
    <col min="15872" max="15872" width="2" style="159" customWidth="1"/>
    <col min="15873" max="15873" width="21.5703125" style="159" customWidth="1"/>
    <col min="15874" max="15874" width="8.140625" style="159" bestFit="1" customWidth="1"/>
    <col min="15875" max="15875" width="11.28515625" style="159" bestFit="1" customWidth="1"/>
    <col min="15876" max="15876" width="18.5703125" style="159" customWidth="1"/>
    <col min="15877" max="15881" width="9.140625" style="159" customWidth="1"/>
    <col min="15882" max="15882" width="7.28515625" style="159" customWidth="1"/>
    <col min="15883" max="15883" width="2" style="159" customWidth="1"/>
    <col min="15884" max="16127" width="0" style="159" hidden="1"/>
    <col min="16128" max="16128" width="2" style="159" customWidth="1"/>
    <col min="16129" max="16129" width="21.5703125" style="159" customWidth="1"/>
    <col min="16130" max="16130" width="8.140625" style="159" bestFit="1" customWidth="1"/>
    <col min="16131" max="16131" width="11.28515625" style="159" bestFit="1" customWidth="1"/>
    <col min="16132" max="16132" width="18.5703125" style="159" customWidth="1"/>
    <col min="16133" max="16137" width="9.140625" style="159" customWidth="1"/>
    <col min="16138" max="16138" width="7.28515625" style="159" customWidth="1"/>
    <col min="16139" max="16139" width="2" style="159" customWidth="1"/>
    <col min="16140" max="16384" width="0" style="159" hidden="1"/>
  </cols>
  <sheetData>
    <row r="1" spans="1:10" ht="69.75" customHeight="1" x14ac:dyDescent="0.2">
      <c r="A1" s="372"/>
      <c r="B1" s="373"/>
      <c r="C1" s="373"/>
      <c r="D1" s="373"/>
      <c r="E1" s="373"/>
      <c r="F1" s="373"/>
      <c r="G1" s="373"/>
      <c r="H1" s="373"/>
      <c r="I1" s="373"/>
      <c r="J1" s="374"/>
    </row>
    <row r="2" spans="1:10" ht="12.75" customHeight="1" x14ac:dyDescent="0.2">
      <c r="A2" s="375" t="s">
        <v>796</v>
      </c>
      <c r="B2" s="376"/>
      <c r="C2" s="376"/>
      <c r="D2" s="376"/>
      <c r="E2" s="376"/>
      <c r="F2" s="376"/>
      <c r="G2" s="376"/>
      <c r="H2" s="376"/>
      <c r="I2" s="376"/>
      <c r="J2" s="377"/>
    </row>
    <row r="3" spans="1:10" ht="12.75" customHeight="1" x14ac:dyDescent="0.2">
      <c r="A3" s="378" t="s">
        <v>797</v>
      </c>
      <c r="B3" s="379"/>
      <c r="C3" s="379"/>
      <c r="D3" s="379"/>
      <c r="E3" s="379"/>
      <c r="F3" s="379"/>
      <c r="G3" s="379"/>
      <c r="H3" s="379"/>
      <c r="I3" s="379"/>
      <c r="J3" s="380"/>
    </row>
    <row r="4" spans="1:10" ht="12.75" customHeight="1" x14ac:dyDescent="0.2">
      <c r="A4" s="381" t="s">
        <v>798</v>
      </c>
      <c r="B4" s="382"/>
      <c r="C4" s="382"/>
      <c r="D4" s="382"/>
      <c r="E4" s="382"/>
      <c r="F4" s="382"/>
      <c r="G4" s="382"/>
      <c r="H4" s="382"/>
      <c r="I4" s="382"/>
      <c r="J4" s="383"/>
    </row>
    <row r="5" spans="1:10" ht="12.75" customHeight="1" x14ac:dyDescent="0.2">
      <c r="A5" s="384" t="s">
        <v>1118</v>
      </c>
      <c r="B5" s="385"/>
      <c r="C5" s="385"/>
      <c r="D5" s="385"/>
      <c r="E5" s="385"/>
      <c r="F5" s="385"/>
      <c r="G5" s="385"/>
      <c r="H5" s="385"/>
      <c r="I5" s="385"/>
      <c r="J5" s="386"/>
    </row>
    <row r="6" spans="1:10" ht="12.75" customHeight="1" x14ac:dyDescent="0.2">
      <c r="A6" s="387"/>
      <c r="B6" s="388"/>
      <c r="C6" s="388"/>
      <c r="D6" s="388"/>
      <c r="E6" s="388"/>
      <c r="F6" s="388"/>
      <c r="G6" s="388"/>
      <c r="H6" s="388"/>
      <c r="I6" s="388"/>
      <c r="J6" s="389"/>
    </row>
    <row r="7" spans="1:10" ht="12.75" customHeight="1" x14ac:dyDescent="0.2">
      <c r="A7" s="369"/>
      <c r="B7" s="370"/>
      <c r="C7" s="370"/>
      <c r="D7" s="370"/>
      <c r="E7" s="370"/>
      <c r="F7" s="370"/>
      <c r="G7" s="370"/>
      <c r="H7" s="370"/>
      <c r="I7" s="370"/>
      <c r="J7" s="371"/>
    </row>
    <row r="8" spans="1:10" ht="12.75" customHeight="1" x14ac:dyDescent="0.2">
      <c r="A8" s="393" t="s">
        <v>1378</v>
      </c>
      <c r="B8" s="394"/>
      <c r="C8" s="394"/>
      <c r="D8" s="394"/>
      <c r="E8" s="394"/>
      <c r="F8" s="394"/>
      <c r="G8" s="394"/>
      <c r="H8" s="394"/>
      <c r="I8" s="394"/>
      <c r="J8" s="395"/>
    </row>
    <row r="9" spans="1:10" ht="12.75" customHeight="1" x14ac:dyDescent="0.2">
      <c r="A9" s="396"/>
      <c r="B9" s="397"/>
      <c r="C9" s="397"/>
      <c r="D9" s="397"/>
      <c r="E9" s="397"/>
      <c r="F9" s="397"/>
      <c r="G9" s="397"/>
      <c r="H9" s="397"/>
      <c r="I9" s="397"/>
      <c r="J9" s="398"/>
    </row>
    <row r="10" spans="1:10" ht="16.5" customHeight="1" x14ac:dyDescent="0.2">
      <c r="A10" s="399"/>
      <c r="B10" s="400"/>
      <c r="C10" s="400"/>
      <c r="D10" s="400"/>
      <c r="E10" s="400"/>
      <c r="F10" s="400"/>
      <c r="G10" s="400"/>
      <c r="H10" s="400"/>
      <c r="I10" s="400"/>
      <c r="J10" s="401"/>
    </row>
    <row r="11" spans="1:10" ht="12.75" x14ac:dyDescent="0.2">
      <c r="A11" s="402" t="s">
        <v>1119</v>
      </c>
      <c r="B11" s="403"/>
      <c r="C11" s="403"/>
      <c r="D11" s="403"/>
      <c r="E11" s="403"/>
      <c r="F11" s="403"/>
      <c r="G11" s="403"/>
      <c r="H11" s="403"/>
      <c r="I11" s="403"/>
      <c r="J11" s="404"/>
    </row>
    <row r="12" spans="1:10" ht="13.5" thickBot="1" x14ac:dyDescent="0.25">
      <c r="A12" s="405"/>
      <c r="B12" s="406"/>
      <c r="C12" s="406"/>
      <c r="D12" s="406"/>
      <c r="E12" s="406"/>
      <c r="F12" s="406"/>
      <c r="G12" s="406"/>
      <c r="H12" s="406"/>
      <c r="I12" s="406"/>
      <c r="J12" s="407"/>
    </row>
    <row r="13" spans="1:10" ht="12.75" x14ac:dyDescent="0.2">
      <c r="A13" s="160"/>
      <c r="B13" s="161"/>
      <c r="C13" s="161"/>
      <c r="D13" s="161"/>
      <c r="E13" s="161"/>
      <c r="F13" s="161"/>
      <c r="G13" s="161"/>
      <c r="H13" s="161"/>
      <c r="I13" s="161"/>
      <c r="J13" s="162"/>
    </row>
    <row r="14" spans="1:10" ht="12.75" x14ac:dyDescent="0.2">
      <c r="A14" s="160"/>
      <c r="B14" s="161"/>
      <c r="C14" s="161"/>
      <c r="D14" s="161"/>
      <c r="E14" s="161"/>
      <c r="F14" s="161"/>
      <c r="G14" s="161"/>
      <c r="H14" s="161"/>
      <c r="I14" s="161"/>
      <c r="J14" s="162"/>
    </row>
    <row r="15" spans="1:10" ht="12.75" x14ac:dyDescent="0.2">
      <c r="A15" s="160"/>
      <c r="B15" s="161"/>
      <c r="C15" s="161"/>
      <c r="D15" s="161"/>
      <c r="E15" s="161"/>
      <c r="F15" s="161"/>
      <c r="G15" s="161"/>
      <c r="H15" s="161"/>
      <c r="I15" s="161"/>
      <c r="J15" s="162"/>
    </row>
    <row r="16" spans="1:10" ht="12.75" x14ac:dyDescent="0.2">
      <c r="A16" s="160"/>
      <c r="B16" s="161"/>
      <c r="C16" s="161"/>
      <c r="D16" s="161"/>
      <c r="E16" s="161"/>
      <c r="F16" s="161"/>
      <c r="G16" s="161"/>
      <c r="H16" s="161"/>
      <c r="I16" s="161"/>
      <c r="J16" s="162"/>
    </row>
    <row r="17" spans="1:10" ht="12.75" x14ac:dyDescent="0.2">
      <c r="A17" s="160"/>
      <c r="B17" s="161"/>
      <c r="C17" s="161"/>
      <c r="D17" s="161"/>
      <c r="E17" s="161"/>
      <c r="F17" s="161"/>
      <c r="G17" s="161"/>
      <c r="H17" s="161"/>
      <c r="I17" s="161"/>
      <c r="J17" s="162"/>
    </row>
    <row r="18" spans="1:10" ht="12.75" x14ac:dyDescent="0.2">
      <c r="A18" s="160"/>
      <c r="B18" s="161"/>
      <c r="C18" s="161"/>
      <c r="D18" s="161"/>
      <c r="E18" s="161"/>
      <c r="F18" s="161"/>
      <c r="G18" s="161"/>
      <c r="H18" s="161"/>
      <c r="I18" s="161"/>
      <c r="J18" s="162"/>
    </row>
    <row r="19" spans="1:10" ht="12.75" x14ac:dyDescent="0.2">
      <c r="A19" s="160"/>
      <c r="B19" s="161"/>
      <c r="C19" s="161"/>
      <c r="D19" s="161"/>
      <c r="E19" s="408"/>
      <c r="F19" s="409"/>
      <c r="G19" s="409"/>
      <c r="H19" s="409"/>
      <c r="I19" s="409"/>
      <c r="J19" s="410"/>
    </row>
    <row r="20" spans="1:10" ht="12.75" x14ac:dyDescent="0.2">
      <c r="A20" s="160"/>
      <c r="B20" s="161"/>
      <c r="C20" s="161"/>
      <c r="D20" s="161"/>
      <c r="E20" s="411"/>
      <c r="F20" s="412"/>
      <c r="G20" s="412"/>
      <c r="H20" s="412"/>
      <c r="I20" s="412"/>
      <c r="J20" s="413"/>
    </row>
    <row r="21" spans="1:10" ht="12.75" x14ac:dyDescent="0.2">
      <c r="A21" s="160"/>
      <c r="B21" s="161"/>
      <c r="C21" s="161"/>
      <c r="D21" s="161"/>
      <c r="E21" s="411"/>
      <c r="F21" s="412"/>
      <c r="G21" s="412"/>
      <c r="H21" s="412"/>
      <c r="I21" s="412"/>
      <c r="J21" s="413"/>
    </row>
    <row r="22" spans="1:10" ht="12.75" x14ac:dyDescent="0.2">
      <c r="A22" s="160"/>
      <c r="B22" s="161"/>
      <c r="C22" s="161"/>
      <c r="D22" s="161"/>
      <c r="E22" s="411"/>
      <c r="F22" s="412"/>
      <c r="G22" s="412"/>
      <c r="H22" s="412"/>
      <c r="I22" s="412"/>
      <c r="J22" s="413"/>
    </row>
    <row r="23" spans="1:10" ht="12.75" x14ac:dyDescent="0.2">
      <c r="A23" s="160"/>
      <c r="B23" s="161"/>
      <c r="C23" s="161"/>
      <c r="D23" s="161"/>
      <c r="E23" s="411"/>
      <c r="F23" s="412"/>
      <c r="G23" s="412"/>
      <c r="H23" s="412"/>
      <c r="I23" s="412"/>
      <c r="J23" s="413"/>
    </row>
    <row r="24" spans="1:10" ht="12.75" x14ac:dyDescent="0.2">
      <c r="A24" s="160"/>
      <c r="B24" s="161"/>
      <c r="C24" s="161"/>
      <c r="D24" s="161"/>
      <c r="E24" s="411"/>
      <c r="F24" s="412"/>
      <c r="G24" s="412"/>
      <c r="H24" s="412"/>
      <c r="I24" s="412"/>
      <c r="J24" s="413"/>
    </row>
    <row r="25" spans="1:10" ht="12.75" x14ac:dyDescent="0.2">
      <c r="A25" s="160"/>
      <c r="B25" s="161"/>
      <c r="C25" s="161"/>
      <c r="D25" s="161"/>
      <c r="E25" s="411"/>
      <c r="F25" s="412"/>
      <c r="G25" s="412"/>
      <c r="H25" s="412"/>
      <c r="I25" s="412"/>
      <c r="J25" s="413"/>
    </row>
    <row r="26" spans="1:10" ht="13.5" thickBot="1" x14ac:dyDescent="0.25">
      <c r="A26" s="160"/>
      <c r="B26" s="161"/>
      <c r="C26" s="161"/>
      <c r="D26" s="161"/>
      <c r="E26" s="411"/>
      <c r="F26" s="412"/>
      <c r="G26" s="412"/>
      <c r="H26" s="412"/>
      <c r="I26" s="412"/>
      <c r="J26" s="413"/>
    </row>
    <row r="27" spans="1:10" ht="13.5" thickBot="1" x14ac:dyDescent="0.25">
      <c r="A27" s="160"/>
      <c r="B27" s="161"/>
      <c r="C27" s="161"/>
      <c r="D27" s="161"/>
      <c r="E27" s="414" t="s">
        <v>1120</v>
      </c>
      <c r="F27" s="415"/>
      <c r="G27" s="415"/>
      <c r="H27" s="415"/>
      <c r="I27" s="415"/>
      <c r="J27" s="416"/>
    </row>
    <row r="28" spans="1:10" ht="13.5" customHeight="1" thickBot="1" x14ac:dyDescent="0.25">
      <c r="A28" s="160"/>
      <c r="B28" s="161"/>
      <c r="C28" s="161"/>
      <c r="D28" s="161"/>
      <c r="E28" s="417" t="s">
        <v>1121</v>
      </c>
      <c r="F28" s="418"/>
      <c r="G28" s="418"/>
      <c r="H28" s="418"/>
      <c r="I28" s="418"/>
      <c r="J28" s="419"/>
    </row>
    <row r="29" spans="1:10" ht="39.950000000000003" customHeight="1" thickBot="1" x14ac:dyDescent="0.25">
      <c r="A29" s="163" t="s">
        <v>1122</v>
      </c>
      <c r="B29" s="163" t="s">
        <v>1105</v>
      </c>
      <c r="C29" s="164" t="s">
        <v>1123</v>
      </c>
      <c r="D29" s="165" t="s">
        <v>1118</v>
      </c>
      <c r="E29" s="420"/>
      <c r="F29" s="421"/>
      <c r="G29" s="421"/>
      <c r="H29" s="421"/>
      <c r="I29" s="421"/>
      <c r="J29" s="422"/>
    </row>
    <row r="30" spans="1:10" ht="39.950000000000003" customHeight="1" x14ac:dyDescent="0.2">
      <c r="A30" s="166" t="s">
        <v>1124</v>
      </c>
      <c r="B30" s="167">
        <v>0.03</v>
      </c>
      <c r="C30" s="168" t="str">
        <f>IF(B30&lt;0.03,"FORA DO LIMITE",IF(B30&gt;0.055,"FORA DO LIMITE","OK"))</f>
        <v>OK</v>
      </c>
      <c r="D30" s="216">
        <f>(((1+B30+B31+B32)*(1+B33)*(1+B34))/(1-(B35+B36)))-1</f>
        <v>0.19995066285001917</v>
      </c>
      <c r="E30" s="420"/>
      <c r="F30" s="421"/>
      <c r="G30" s="421"/>
      <c r="H30" s="421"/>
      <c r="I30" s="421"/>
      <c r="J30" s="422"/>
    </row>
    <row r="31" spans="1:10" ht="39.950000000000003" customHeight="1" x14ac:dyDescent="0.2">
      <c r="A31" s="166" t="s">
        <v>1125</v>
      </c>
      <c r="B31" s="167">
        <v>8.0000000000000002E-3</v>
      </c>
      <c r="C31" s="215" t="str">
        <f>IF(B31&lt;0.008,"FORA DO LIMITE",IF(B31&gt;0.01,"FORA DO LIMITE","OK"))</f>
        <v>OK</v>
      </c>
      <c r="D31" s="217" t="s">
        <v>1126</v>
      </c>
      <c r="E31" s="423" t="s">
        <v>1127</v>
      </c>
      <c r="F31" s="423"/>
      <c r="G31" s="423"/>
      <c r="H31" s="423"/>
      <c r="I31" s="423"/>
      <c r="J31" s="424"/>
    </row>
    <row r="32" spans="1:10" ht="39.950000000000003" customHeight="1" x14ac:dyDescent="0.2">
      <c r="A32" s="166" t="s">
        <v>1128</v>
      </c>
      <c r="B32" s="167">
        <v>9.7000000000000003E-3</v>
      </c>
      <c r="C32" s="215" t="str">
        <f>IF(B32&lt;0.0097,"FORA DO LIMITE",IF(B32&gt;0.0127,"FORA DO LIMITE","OK"))</f>
        <v>OK</v>
      </c>
      <c r="D32" s="218"/>
      <c r="E32" s="423"/>
      <c r="F32" s="423"/>
      <c r="G32" s="423"/>
      <c r="H32" s="423"/>
      <c r="I32" s="423"/>
      <c r="J32" s="424"/>
    </row>
    <row r="33" spans="1:10" ht="39.950000000000003" customHeight="1" x14ac:dyDescent="0.2">
      <c r="A33" s="166" t="s">
        <v>1129</v>
      </c>
      <c r="B33" s="167">
        <v>5.8999999999999999E-3</v>
      </c>
      <c r="C33" s="168" t="str">
        <f>IF(B33&lt;0.0059,"FORA DO LIMITE",IF(B33&gt;0.0139,"FORA DO LIMITE","OK"))</f>
        <v>OK</v>
      </c>
      <c r="D33" s="425"/>
      <c r="E33" s="420" t="s">
        <v>1130</v>
      </c>
      <c r="F33" s="421"/>
      <c r="G33" s="421"/>
      <c r="H33" s="421"/>
      <c r="I33" s="421"/>
      <c r="J33" s="422"/>
    </row>
    <row r="34" spans="1:10" ht="39.950000000000003" customHeight="1" x14ac:dyDescent="0.2">
      <c r="A34" s="166" t="s">
        <v>1131</v>
      </c>
      <c r="B34" s="167">
        <v>6.8599999999999994E-2</v>
      </c>
      <c r="C34" s="168" t="str">
        <f>IF(B34&lt;0.0616,"FORA DO LIMITE",IF(B34&gt;0.0896,"FORA DO LIMITE","OK"))</f>
        <v>OK</v>
      </c>
      <c r="D34" s="425"/>
      <c r="E34" s="420"/>
      <c r="F34" s="421"/>
      <c r="G34" s="421"/>
      <c r="H34" s="421"/>
      <c r="I34" s="421"/>
      <c r="J34" s="422"/>
    </row>
    <row r="35" spans="1:10" ht="39.950000000000003" customHeight="1" x14ac:dyDescent="0.2">
      <c r="A35" s="166" t="s">
        <v>1132</v>
      </c>
      <c r="B35" s="167">
        <f>0.0065+0.03</f>
        <v>3.6499999999999998E-2</v>
      </c>
      <c r="C35" s="169" t="s">
        <v>1133</v>
      </c>
      <c r="D35" s="425"/>
      <c r="E35" s="420"/>
      <c r="F35" s="421"/>
      <c r="G35" s="421"/>
      <c r="H35" s="421"/>
      <c r="I35" s="421"/>
      <c r="J35" s="422"/>
    </row>
    <row r="36" spans="1:10" ht="39.950000000000003" customHeight="1" x14ac:dyDescent="0.2">
      <c r="A36" s="170" t="s">
        <v>1134</v>
      </c>
      <c r="B36" s="171">
        <v>2.4979999999999999E-2</v>
      </c>
      <c r="C36" s="172" t="str">
        <f>IF(B36&lt;0.02,"FORA DO LIMITE",IF(B36&gt;0.05,"FORA DO LIMITE","OK"))</f>
        <v>OK</v>
      </c>
      <c r="D36" s="425"/>
      <c r="E36" s="426"/>
      <c r="F36" s="427"/>
      <c r="G36" s="427"/>
      <c r="H36" s="427"/>
      <c r="I36" s="427"/>
      <c r="J36" s="428"/>
    </row>
    <row r="37" spans="1:10" ht="12.75" x14ac:dyDescent="0.2">
      <c r="A37" s="429"/>
      <c r="B37" s="430"/>
      <c r="C37" s="430"/>
      <c r="D37" s="430"/>
      <c r="E37" s="430"/>
      <c r="F37" s="430"/>
      <c r="G37" s="430"/>
      <c r="H37" s="430"/>
      <c r="I37" s="430"/>
      <c r="J37" s="431"/>
    </row>
    <row r="38" spans="1:10" ht="15.75" x14ac:dyDescent="0.2">
      <c r="A38" s="390" t="s">
        <v>811</v>
      </c>
      <c r="B38" s="391"/>
      <c r="C38" s="391"/>
      <c r="D38" s="391"/>
      <c r="E38" s="391"/>
      <c r="F38" s="391"/>
      <c r="G38" s="391"/>
      <c r="H38" s="391"/>
      <c r="I38" s="391"/>
      <c r="J38" s="392"/>
    </row>
    <row r="39" spans="1:10" ht="15" x14ac:dyDescent="0.2">
      <c r="A39" s="435"/>
      <c r="B39" s="436"/>
      <c r="C39" s="436"/>
      <c r="D39" s="436"/>
      <c r="E39" s="436"/>
      <c r="F39" s="436"/>
      <c r="G39" s="436"/>
      <c r="H39" s="436"/>
      <c r="I39" s="436"/>
      <c r="J39" s="437"/>
    </row>
    <row r="40" spans="1:10" ht="15" x14ac:dyDescent="0.2">
      <c r="A40" s="435"/>
      <c r="B40" s="436"/>
      <c r="C40" s="436"/>
      <c r="D40" s="436"/>
      <c r="E40" s="436"/>
      <c r="F40" s="436"/>
      <c r="G40" s="436"/>
      <c r="H40" s="436"/>
      <c r="I40" s="436"/>
      <c r="J40" s="437"/>
    </row>
    <row r="41" spans="1:10" ht="15.75" x14ac:dyDescent="0.2">
      <c r="A41" s="438" t="s">
        <v>812</v>
      </c>
      <c r="B41" s="439"/>
      <c r="C41" s="439"/>
      <c r="D41" s="439"/>
      <c r="E41" s="439"/>
      <c r="F41" s="439"/>
      <c r="G41" s="439"/>
      <c r="H41" s="439"/>
      <c r="I41" s="439"/>
      <c r="J41" s="440"/>
    </row>
    <row r="42" spans="1:10" ht="15.75" x14ac:dyDescent="0.2">
      <c r="A42" s="438" t="s">
        <v>1116</v>
      </c>
      <c r="B42" s="439"/>
      <c r="C42" s="439"/>
      <c r="D42" s="439"/>
      <c r="E42" s="439"/>
      <c r="F42" s="439"/>
      <c r="G42" s="439"/>
      <c r="H42" s="439"/>
      <c r="I42" s="439"/>
      <c r="J42" s="440"/>
    </row>
    <row r="43" spans="1:10" ht="15" x14ac:dyDescent="0.2">
      <c r="A43" s="441" t="s">
        <v>1117</v>
      </c>
      <c r="B43" s="442"/>
      <c r="C43" s="442"/>
      <c r="D43" s="442"/>
      <c r="E43" s="442"/>
      <c r="F43" s="442"/>
      <c r="G43" s="442"/>
      <c r="H43" s="442"/>
      <c r="I43" s="442"/>
      <c r="J43" s="443"/>
    </row>
    <row r="44" spans="1:10" ht="15" x14ac:dyDescent="0.2">
      <c r="A44" s="441"/>
      <c r="B44" s="442"/>
      <c r="C44" s="442"/>
      <c r="D44" s="442"/>
      <c r="E44" s="442"/>
      <c r="F44" s="442"/>
      <c r="G44" s="442"/>
      <c r="H44" s="442"/>
      <c r="I44" s="442"/>
      <c r="J44" s="443"/>
    </row>
    <row r="45" spans="1:10" ht="15" x14ac:dyDescent="0.2">
      <c r="A45" s="432"/>
      <c r="B45" s="433"/>
      <c r="C45" s="433"/>
      <c r="D45" s="433"/>
      <c r="E45" s="433"/>
      <c r="F45" s="433"/>
      <c r="G45" s="433"/>
      <c r="H45" s="433"/>
      <c r="I45" s="433"/>
      <c r="J45" s="434"/>
    </row>
    <row r="46" spans="1:10" ht="12.75" hidden="1" x14ac:dyDescent="0.2"/>
    <row r="47" spans="1:10" ht="12.75" hidden="1" x14ac:dyDescent="0.2"/>
    <row r="48" spans="1:10" ht="12.75" hidden="1" x14ac:dyDescent="0.2"/>
  </sheetData>
  <sheetProtection selectLockedCells="1"/>
  <mergeCells count="25">
    <mergeCell ref="A45:J45"/>
    <mergeCell ref="A39:J39"/>
    <mergeCell ref="A40:J40"/>
    <mergeCell ref="A41:J41"/>
    <mergeCell ref="A42:J42"/>
    <mergeCell ref="A43:J43"/>
    <mergeCell ref="A44:J44"/>
    <mergeCell ref="A38:J38"/>
    <mergeCell ref="A8:J8"/>
    <mergeCell ref="A9:J9"/>
    <mergeCell ref="A10:J10"/>
    <mergeCell ref="A11:J12"/>
    <mergeCell ref="E19:J26"/>
    <mergeCell ref="E27:J27"/>
    <mergeCell ref="E28:J30"/>
    <mergeCell ref="E31:J32"/>
    <mergeCell ref="D33:D36"/>
    <mergeCell ref="E33:J36"/>
    <mergeCell ref="A37:J37"/>
    <mergeCell ref="A7:J7"/>
    <mergeCell ref="A1:J1"/>
    <mergeCell ref="A2:J2"/>
    <mergeCell ref="A3:J3"/>
    <mergeCell ref="A4:J4"/>
    <mergeCell ref="A5:J6"/>
  </mergeCells>
  <conditionalFormatting sqref="C30:C36">
    <cfRule type="cellIs" dxfId="4" priority="1" stopIfTrue="1" operator="equal">
      <formula>"OK"</formula>
    </cfRule>
    <cfRule type="cellIs" dxfId="3" priority="2" stopIfTrue="1" operator="equal">
      <formula>"FORA DO LIMITE"</formula>
    </cfRule>
  </conditionalFormatting>
  <conditionalFormatting sqref="D32">
    <cfRule type="cellIs" dxfId="2" priority="3" stopIfTrue="1" operator="equal">
      <formula>"OK"</formula>
    </cfRule>
    <cfRule type="cellIs" dxfId="1" priority="4" stopIfTrue="1" operator="equal">
      <formula>"FORA DA FAIXA"</formula>
    </cfRule>
    <cfRule type="cellIs" dxfId="0" priority="5" stopIfTrue="1" operator="equal">
      <formula>"VERIFICAR ITENS"</formula>
    </cfRule>
  </conditionalFormatting>
  <printOptions horizontalCentered="1" verticalCentered="1"/>
  <pageMargins left="0.23622047244094491" right="0.23622047244094491" top="0.74803149606299213" bottom="0.62992125984251968" header="0.31496062992125984" footer="0.31496062992125984"/>
  <pageSetup paperSize="9" scale="86" orientation="portrait" r:id="rId1"/>
  <headerFooter alignWithMargins="0"/>
  <drawing r:id="rId2"/>
  <legacyDrawing r:id="rId3"/>
  <oleObjects>
    <mc:AlternateContent xmlns:mc="http://schemas.openxmlformats.org/markup-compatibility/2006">
      <mc:Choice Requires="x14">
        <oleObject shapeId="5121" r:id="rId4">
          <objectPr defaultSize="0" autoPict="0" r:id="rId5">
            <anchor moveWithCells="1" sizeWithCells="1">
              <from>
                <xdr:col>4</xdr:col>
                <xdr:colOff>0</xdr:colOff>
                <xdr:row>0</xdr:row>
                <xdr:rowOff>28575</xdr:rowOff>
              </from>
              <to>
                <xdr:col>4</xdr:col>
                <xdr:colOff>0</xdr:colOff>
                <xdr:row>0</xdr:row>
                <xdr:rowOff>781050</xdr:rowOff>
              </to>
            </anchor>
          </objectPr>
        </oleObject>
      </mc:Choice>
      <mc:Fallback>
        <oleObject shapeId="5121" r:id="rId4"/>
      </mc:Fallback>
    </mc:AlternateContent>
    <mc:AlternateContent xmlns:mc="http://schemas.openxmlformats.org/markup-compatibility/2006">
      <mc:Choice Requires="x14">
        <oleObject shapeId="5122" r:id="rId6">
          <objectPr defaultSize="0" autoPict="0" r:id="rId5">
            <anchor moveWithCells="1" sizeWithCells="1">
              <from>
                <xdr:col>3</xdr:col>
                <xdr:colOff>781050</xdr:colOff>
                <xdr:row>0</xdr:row>
                <xdr:rowOff>76200</xdr:rowOff>
              </from>
              <to>
                <xdr:col>4</xdr:col>
                <xdr:colOff>161925</xdr:colOff>
                <xdr:row>0</xdr:row>
                <xdr:rowOff>828675</xdr:rowOff>
              </to>
            </anchor>
          </objectPr>
        </oleObject>
      </mc:Choice>
      <mc:Fallback>
        <oleObject shapeId="5122" r:id="rId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9</vt:i4>
      </vt:variant>
    </vt:vector>
  </HeadingPairs>
  <TitlesOfParts>
    <vt:vector size="15" baseType="lpstr">
      <vt:lpstr>ORÇAMENTO</vt:lpstr>
      <vt:lpstr>CRONOGRAMA</vt:lpstr>
      <vt:lpstr>MEMORIA DE CALCULO</vt:lpstr>
      <vt:lpstr>COTAÇÃO</vt:lpstr>
      <vt:lpstr>COMPOSIÇÃO</vt:lpstr>
      <vt:lpstr>BDI</vt:lpstr>
      <vt:lpstr>BDI!Area_de_impressao</vt:lpstr>
      <vt:lpstr>COMPOSIÇÃO!Area_de_impressao</vt:lpstr>
      <vt:lpstr>CRONOGRAMA!Area_de_impressao</vt:lpstr>
      <vt:lpstr>'MEMORIA DE CALCULO'!Area_de_impressao</vt:lpstr>
      <vt:lpstr>ORÇAMENTO!Area_de_impressao</vt:lpstr>
      <vt:lpstr>BDI!Print_Area</vt:lpstr>
      <vt:lpstr>COMPOSIÇÃO!Titulos_de_impressao</vt:lpstr>
      <vt:lpstr>'MEMORIA DE CALCULO'!Titulos_de_impressao</vt:lpstr>
      <vt:lpstr>ORÇAMENTO!Titulos_de_impressao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Itano Arruda Nunes Neto</dc:creator>
  <cp:lastModifiedBy>Itano Arruda nunes Neto</cp:lastModifiedBy>
  <cp:lastPrinted>2018-09-03T16:33:21Z</cp:lastPrinted>
  <dcterms:created xsi:type="dcterms:W3CDTF">2017-04-13T17:42:48Z</dcterms:created>
  <dcterms:modified xsi:type="dcterms:W3CDTF">2019-06-06T20:54:59Z</dcterms:modified>
</cp:coreProperties>
</file>